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20" windowWidth="24240" windowHeight="1173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Лист1!$A$1:$AE$80</definedName>
  </definedNames>
  <calcPr calcId="125725"/>
</workbook>
</file>

<file path=xl/calcChain.xml><?xml version="1.0" encoding="utf-8"?>
<calcChain xmlns="http://schemas.openxmlformats.org/spreadsheetml/2006/main">
  <c r="L75" i="4"/>
  <c r="AA71"/>
  <c r="Z71"/>
  <c r="U71"/>
  <c r="S71"/>
  <c r="V71" s="1"/>
  <c r="W71" s="1"/>
  <c r="N71"/>
  <c r="M71"/>
  <c r="L71"/>
  <c r="H71"/>
  <c r="F71"/>
  <c r="O69"/>
  <c r="H69"/>
  <c r="W68"/>
  <c r="V68"/>
  <c r="P68"/>
  <c r="O68"/>
  <c r="I68"/>
  <c r="H68"/>
  <c r="W67"/>
  <c r="V67"/>
  <c r="P67"/>
  <c r="V66"/>
  <c r="W66" s="1"/>
  <c r="AD65"/>
  <c r="V65"/>
  <c r="W65" s="1"/>
  <c r="P65"/>
  <c r="AD64"/>
  <c r="V64"/>
  <c r="W64" s="1"/>
  <c r="O64"/>
  <c r="P64" s="1"/>
  <c r="H64"/>
  <c r="I64" s="1"/>
  <c r="AD63"/>
  <c r="V63"/>
  <c r="W63" s="1"/>
  <c r="O63"/>
  <c r="P63" s="1"/>
  <c r="H63"/>
  <c r="I63" s="1"/>
  <c r="AD62"/>
  <c r="V62"/>
  <c r="W62" s="1"/>
  <c r="O62"/>
  <c r="P62" s="1"/>
  <c r="H62"/>
  <c r="I62" s="1"/>
  <c r="AC61"/>
  <c r="AD61" s="1"/>
  <c r="V61"/>
  <c r="W61" s="1"/>
  <c r="O61"/>
  <c r="P61" s="1"/>
  <c r="H61"/>
  <c r="I61" s="1"/>
  <c r="AC60"/>
  <c r="AD60" s="1"/>
  <c r="V60"/>
  <c r="W60" s="1"/>
  <c r="O60"/>
  <c r="P60" s="1"/>
  <c r="H60"/>
  <c r="I60" s="1"/>
  <c r="AC59"/>
  <c r="AD59" s="1"/>
  <c r="V59"/>
  <c r="W59" s="1"/>
  <c r="O59"/>
  <c r="P59" s="1"/>
  <c r="H59"/>
  <c r="I59" s="1"/>
  <c r="AC58"/>
  <c r="AD58" s="1"/>
  <c r="V58"/>
  <c r="W58" s="1"/>
  <c r="O58"/>
  <c r="P58" s="1"/>
  <c r="H58"/>
  <c r="I58" s="1"/>
  <c r="AC57"/>
  <c r="AD57" s="1"/>
  <c r="V57"/>
  <c r="W57" s="1"/>
  <c r="O57"/>
  <c r="P57" s="1"/>
  <c r="H57"/>
  <c r="I57" s="1"/>
  <c r="AC56"/>
  <c r="AD56" s="1"/>
  <c r="V56"/>
  <c r="W56" s="1"/>
  <c r="O56"/>
  <c r="P56" s="1"/>
  <c r="H56"/>
  <c r="I56" s="1"/>
  <c r="AC55"/>
  <c r="AD55" s="1"/>
  <c r="V55"/>
  <c r="W55" s="1"/>
  <c r="O55"/>
  <c r="P55" s="1"/>
  <c r="H55"/>
  <c r="I55" s="1"/>
  <c r="AC54"/>
  <c r="AD54" s="1"/>
  <c r="V54"/>
  <c r="W54" s="1"/>
  <c r="O54"/>
  <c r="P54" s="1"/>
  <c r="H54"/>
  <c r="I54" s="1"/>
  <c r="AC53"/>
  <c r="AD53" s="1"/>
  <c r="V53"/>
  <c r="W53" s="1"/>
  <c r="O53"/>
  <c r="P53" s="1"/>
  <c r="H53"/>
  <c r="I53" s="1"/>
  <c r="AC52"/>
  <c r="AD52" s="1"/>
  <c r="V52"/>
  <c r="W52" s="1"/>
  <c r="O52"/>
  <c r="P52" s="1"/>
  <c r="H52"/>
  <c r="I52" s="1"/>
  <c r="AC51"/>
  <c r="AD51" s="1"/>
  <c r="V51"/>
  <c r="W51" s="1"/>
  <c r="O51"/>
  <c r="P51" s="1"/>
  <c r="H51"/>
  <c r="I51" s="1"/>
  <c r="AC50"/>
  <c r="AD50" s="1"/>
  <c r="V50"/>
  <c r="W50" s="1"/>
  <c r="O50"/>
  <c r="P50" s="1"/>
  <c r="H50"/>
  <c r="I50" s="1"/>
  <c r="AC49"/>
  <c r="AD49" s="1"/>
  <c r="V49"/>
  <c r="W49" s="1"/>
  <c r="O49"/>
  <c r="P49" s="1"/>
  <c r="H49"/>
  <c r="I49" s="1"/>
  <c r="AB48"/>
  <c r="AA48"/>
  <c r="AC48" s="1"/>
  <c r="AD48" s="1"/>
  <c r="Z48"/>
  <c r="U48"/>
  <c r="T48"/>
  <c r="S48"/>
  <c r="V48" s="1"/>
  <c r="W48" s="1"/>
  <c r="N48"/>
  <c r="M48"/>
  <c r="L48"/>
  <c r="G48"/>
  <c r="F48"/>
  <c r="E48"/>
  <c r="H48" s="1"/>
  <c r="I48" s="1"/>
  <c r="AC47"/>
  <c r="AD47" s="1"/>
  <c r="V47"/>
  <c r="W47" s="1"/>
  <c r="O47"/>
  <c r="P47" s="1"/>
  <c r="H47"/>
  <c r="I47" s="1"/>
  <c r="AC46"/>
  <c r="AD46" s="1"/>
  <c r="V46"/>
  <c r="W46" s="1"/>
  <c r="O46"/>
  <c r="P46" s="1"/>
  <c r="H46"/>
  <c r="I46" s="1"/>
  <c r="AC45"/>
  <c r="AD45" s="1"/>
  <c r="V45"/>
  <c r="W45" s="1"/>
  <c r="O45"/>
  <c r="P45" s="1"/>
  <c r="H45"/>
  <c r="I45" s="1"/>
  <c r="AC44"/>
  <c r="AD44" s="1"/>
  <c r="V44"/>
  <c r="W44" s="1"/>
  <c r="O44"/>
  <c r="P44" s="1"/>
  <c r="H44"/>
  <c r="I44" s="1"/>
  <c r="AC43"/>
  <c r="AD43" s="1"/>
  <c r="V43"/>
  <c r="W43" s="1"/>
  <c r="O43"/>
  <c r="P43" s="1"/>
  <c r="H43"/>
  <c r="I43" s="1"/>
  <c r="AC42"/>
  <c r="AD42" s="1"/>
  <c r="V42"/>
  <c r="W42" s="1"/>
  <c r="O42"/>
  <c r="P42" s="1"/>
  <c r="H42"/>
  <c r="I42" s="1"/>
  <c r="AC41"/>
  <c r="AD41" s="1"/>
  <c r="V41"/>
  <c r="W41" s="1"/>
  <c r="O41"/>
  <c r="P41" s="1"/>
  <c r="H41"/>
  <c r="I41" s="1"/>
  <c r="AC40"/>
  <c r="AD40" s="1"/>
  <c r="V40"/>
  <c r="W40" s="1"/>
  <c r="O40"/>
  <c r="P40" s="1"/>
  <c r="H40"/>
  <c r="I40" s="1"/>
  <c r="AC39"/>
  <c r="AD39" s="1"/>
  <c r="V39"/>
  <c r="W39" s="1"/>
  <c r="O39"/>
  <c r="P39" s="1"/>
  <c r="H39"/>
  <c r="I39" s="1"/>
  <c r="AC38"/>
  <c r="AD38" s="1"/>
  <c r="V38"/>
  <c r="W38" s="1"/>
  <c r="O38"/>
  <c r="P38" s="1"/>
  <c r="H38"/>
  <c r="I38" s="1"/>
  <c r="AC37"/>
  <c r="AD37" s="1"/>
  <c r="V37"/>
  <c r="W37" s="1"/>
  <c r="O37"/>
  <c r="P37" s="1"/>
  <c r="H37"/>
  <c r="I37" s="1"/>
  <c r="AC36"/>
  <c r="AD36" s="1"/>
  <c r="V36"/>
  <c r="W36" s="1"/>
  <c r="O36"/>
  <c r="P36" s="1"/>
  <c r="H36"/>
  <c r="I36" s="1"/>
  <c r="AC35"/>
  <c r="AD35" s="1"/>
  <c r="V35"/>
  <c r="W35" s="1"/>
  <c r="O35"/>
  <c r="P35" s="1"/>
  <c r="H35"/>
  <c r="I35" s="1"/>
  <c r="AB34"/>
  <c r="AA34"/>
  <c r="AC34" s="1"/>
  <c r="AD34" s="1"/>
  <c r="Z34"/>
  <c r="U34"/>
  <c r="T34"/>
  <c r="S34"/>
  <c r="V34" s="1"/>
  <c r="W34" s="1"/>
  <c r="N34"/>
  <c r="M34"/>
  <c r="O34" s="1"/>
  <c r="P34" s="1"/>
  <c r="L34"/>
  <c r="G34"/>
  <c r="F34"/>
  <c r="E34"/>
  <c r="H34" s="1"/>
  <c r="I34" s="1"/>
  <c r="AC33"/>
  <c r="AD33" s="1"/>
  <c r="V33"/>
  <c r="W33" s="1"/>
  <c r="O33"/>
  <c r="P33" s="1"/>
  <c r="AC32"/>
  <c r="AD32" s="1"/>
  <c r="V32"/>
  <c r="W32" s="1"/>
  <c r="O32"/>
  <c r="P32" s="1"/>
  <c r="H32"/>
  <c r="I32" s="1"/>
  <c r="AC31"/>
  <c r="AD31" s="1"/>
  <c r="V31"/>
  <c r="W31" s="1"/>
  <c r="O31"/>
  <c r="P31" s="1"/>
  <c r="H31"/>
  <c r="I31" s="1"/>
  <c r="AC30"/>
  <c r="AD30" s="1"/>
  <c r="V30"/>
  <c r="W30" s="1"/>
  <c r="O30"/>
  <c r="P30" s="1"/>
  <c r="H30"/>
  <c r="I30" s="1"/>
  <c r="AC29"/>
  <c r="AD29" s="1"/>
  <c r="V29"/>
  <c r="W29" s="1"/>
  <c r="O29"/>
  <c r="P29" s="1"/>
  <c r="H29"/>
  <c r="I29" s="1"/>
  <c r="AC28"/>
  <c r="AD28" s="1"/>
  <c r="V28"/>
  <c r="W28" s="1"/>
  <c r="O28"/>
  <c r="P28" s="1"/>
  <c r="H28"/>
  <c r="I28" s="1"/>
  <c r="AC27"/>
  <c r="AD27" s="1"/>
  <c r="V27"/>
  <c r="W27" s="1"/>
  <c r="O27"/>
  <c r="P27" s="1"/>
  <c r="H27"/>
  <c r="I27" s="1"/>
  <c r="AC26"/>
  <c r="AD26" s="1"/>
  <c r="V26"/>
  <c r="W26" s="1"/>
  <c r="O26"/>
  <c r="P26" s="1"/>
  <c r="H26"/>
  <c r="I26" s="1"/>
  <c r="AC25"/>
  <c r="AD25" s="1"/>
  <c r="V25"/>
  <c r="W25" s="1"/>
  <c r="O25"/>
  <c r="P25" s="1"/>
  <c r="H25"/>
  <c r="I25" s="1"/>
  <c r="AC24"/>
  <c r="AD24" s="1"/>
  <c r="V24"/>
  <c r="W24" s="1"/>
  <c r="O24"/>
  <c r="P24" s="1"/>
  <c r="H24"/>
  <c r="I24" s="1"/>
  <c r="AC23"/>
  <c r="AD23" s="1"/>
  <c r="V23"/>
  <c r="W23" s="1"/>
  <c r="O23"/>
  <c r="P23" s="1"/>
  <c r="H23"/>
  <c r="I23" s="1"/>
  <c r="AB22"/>
  <c r="AB21" s="1"/>
  <c r="AA22"/>
  <c r="Z22"/>
  <c r="AC22" s="1"/>
  <c r="AD22" s="1"/>
  <c r="Y22"/>
  <c r="U22"/>
  <c r="T22"/>
  <c r="S22"/>
  <c r="V22" s="1"/>
  <c r="W22" s="1"/>
  <c r="R22"/>
  <c r="N22"/>
  <c r="N21" s="1"/>
  <c r="M22"/>
  <c r="L22"/>
  <c r="O22" s="1"/>
  <c r="P22" s="1"/>
  <c r="K22"/>
  <c r="G22"/>
  <c r="F22"/>
  <c r="E22"/>
  <c r="H22" s="1"/>
  <c r="I22" s="1"/>
  <c r="AA21"/>
  <c r="AA66" s="1"/>
  <c r="U21"/>
  <c r="T21"/>
  <c r="S21"/>
  <c r="V21" s="1"/>
  <c r="W21" s="1"/>
  <c r="M21"/>
  <c r="G21"/>
  <c r="F21"/>
  <c r="E21"/>
  <c r="H21" s="1"/>
  <c r="I21" s="1"/>
  <c r="AC20"/>
  <c r="AD20" s="1"/>
  <c r="AC19"/>
  <c r="AD19" s="1"/>
  <c r="V19"/>
  <c r="N19"/>
  <c r="M19"/>
  <c r="I19"/>
  <c r="AC18"/>
  <c r="AD18" s="1"/>
  <c r="V18"/>
  <c r="W18" s="1"/>
  <c r="O18"/>
  <c r="P18" s="1"/>
  <c r="I18"/>
  <c r="AC17"/>
  <c r="AD17" s="1"/>
  <c r="W17"/>
  <c r="P17"/>
  <c r="I17"/>
  <c r="AB16"/>
  <c r="AC15"/>
  <c r="AD15" s="1"/>
  <c r="V15"/>
  <c r="W15" s="1"/>
  <c r="O15"/>
  <c r="P15" s="1"/>
  <c r="I15"/>
  <c r="AC14"/>
  <c r="AD14" s="1"/>
  <c r="V14"/>
  <c r="W14" s="1"/>
  <c r="O14"/>
  <c r="P14" s="1"/>
  <c r="I14"/>
  <c r="AC13"/>
  <c r="AD13" s="1"/>
  <c r="V13"/>
  <c r="W13" s="1"/>
  <c r="O13"/>
  <c r="P13" s="1"/>
  <c r="I13"/>
  <c r="AC11"/>
  <c r="AD11" s="1"/>
  <c r="V11"/>
  <c r="W11" s="1"/>
  <c r="O11"/>
  <c r="P11" s="1"/>
  <c r="I11"/>
  <c r="AC10"/>
  <c r="AD10" s="1"/>
  <c r="V10"/>
  <c r="W10" s="1"/>
  <c r="O10"/>
  <c r="P10" s="1"/>
  <c r="H10"/>
  <c r="I10" s="1"/>
  <c r="AC9"/>
  <c r="AD9" s="1"/>
  <c r="V9"/>
  <c r="W9" s="1"/>
  <c r="O9"/>
  <c r="P9" s="1"/>
  <c r="H9"/>
  <c r="I9" s="1"/>
  <c r="AA8"/>
  <c r="Z8"/>
  <c r="U8"/>
  <c r="T8"/>
  <c r="S8"/>
  <c r="V8" s="1"/>
  <c r="W8" s="1"/>
  <c r="N8"/>
  <c r="M8"/>
  <c r="L8"/>
  <c r="G8"/>
  <c r="F8"/>
  <c r="F12" s="1"/>
  <c r="F16" s="1"/>
  <c r="F76" s="1"/>
  <c r="F74" s="1"/>
  <c r="E8"/>
  <c r="E12" s="1"/>
  <c r="AD7"/>
  <c r="V7"/>
  <c r="W7" s="1"/>
  <c r="O7"/>
  <c r="P7" s="1"/>
  <c r="I7"/>
  <c r="AC6"/>
  <c r="AD6" s="1"/>
  <c r="V6"/>
  <c r="W6" s="1"/>
  <c r="O6"/>
  <c r="P6" s="1"/>
  <c r="I6"/>
  <c r="AC5"/>
  <c r="AD5" s="1"/>
  <c r="V5"/>
  <c r="W5" s="1"/>
  <c r="O5"/>
  <c r="P5" s="1"/>
  <c r="H5"/>
  <c r="I5" s="1"/>
  <c r="AA4"/>
  <c r="Z4"/>
  <c r="Z16" s="1"/>
  <c r="U4"/>
  <c r="T4"/>
  <c r="T12" s="1"/>
  <c r="S4"/>
  <c r="N4"/>
  <c r="N16" s="1"/>
  <c r="M4"/>
  <c r="L4"/>
  <c r="O4" s="1"/>
  <c r="P4" s="1"/>
  <c r="G4"/>
  <c r="G12" s="1"/>
  <c r="F11" i="3"/>
  <c r="F39" s="1"/>
  <c r="D26"/>
  <c r="E26"/>
  <c r="C26"/>
  <c r="D23"/>
  <c r="E23"/>
  <c r="C23"/>
  <c r="D17"/>
  <c r="E17"/>
  <c r="C17"/>
  <c r="D14"/>
  <c r="E14"/>
  <c r="C14"/>
  <c r="C8"/>
  <c r="C11" s="1"/>
  <c r="D8"/>
  <c r="D11" s="1"/>
  <c r="E8"/>
  <c r="F37"/>
  <c r="F28"/>
  <c r="F19"/>
  <c r="F10"/>
  <c r="F36"/>
  <c r="F27"/>
  <c r="F26" s="1"/>
  <c r="F18"/>
  <c r="F17" s="1"/>
  <c r="F9"/>
  <c r="F8" s="1"/>
  <c r="D35"/>
  <c r="C35"/>
  <c r="F34"/>
  <c r="F25"/>
  <c r="F16"/>
  <c r="F33"/>
  <c r="F24"/>
  <c r="F15"/>
  <c r="F6"/>
  <c r="D32"/>
  <c r="C32"/>
  <c r="E5"/>
  <c r="J19" i="2"/>
  <c r="J7"/>
  <c r="J8"/>
  <c r="J9"/>
  <c r="J10"/>
  <c r="J11"/>
  <c r="J12"/>
  <c r="J13"/>
  <c r="J14"/>
  <c r="J15"/>
  <c r="J16"/>
  <c r="J17"/>
  <c r="J18"/>
  <c r="J6"/>
  <c r="I19"/>
  <c r="H19"/>
  <c r="H7"/>
  <c r="H8"/>
  <c r="H9"/>
  <c r="H10"/>
  <c r="H11"/>
  <c r="H12"/>
  <c r="H13"/>
  <c r="H14"/>
  <c r="H15"/>
  <c r="H16"/>
  <c r="H17"/>
  <c r="H18"/>
  <c r="H6"/>
  <c r="G19"/>
  <c r="F19"/>
  <c r="E19"/>
  <c r="D19"/>
  <c r="C19"/>
  <c r="J4"/>
  <c r="AB77" i="1"/>
  <c r="AB17"/>
  <c r="M75" i="4" l="1"/>
  <c r="N75" s="1"/>
  <c r="S75" s="1"/>
  <c r="T75" s="1"/>
  <c r="U75" s="1"/>
  <c r="Z75" s="1"/>
  <c r="H4"/>
  <c r="I4" s="1"/>
  <c r="M12"/>
  <c r="M74" s="1"/>
  <c r="M76" s="1"/>
  <c r="S12"/>
  <c r="U12"/>
  <c r="AA12"/>
  <c r="AA16" s="1"/>
  <c r="O8"/>
  <c r="P8" s="1"/>
  <c r="AC8"/>
  <c r="AD8" s="1"/>
  <c r="AB76"/>
  <c r="O19"/>
  <c r="P19" s="1"/>
  <c r="L21"/>
  <c r="O21" s="1"/>
  <c r="P21" s="1"/>
  <c r="Z21"/>
  <c r="AC21" s="1"/>
  <c r="AD21" s="1"/>
  <c r="O48"/>
  <c r="P48" s="1"/>
  <c r="G16"/>
  <c r="G74"/>
  <c r="G76" s="1"/>
  <c r="AA75"/>
  <c r="AA74" s="1"/>
  <c r="T74"/>
  <c r="T76" s="1"/>
  <c r="T16"/>
  <c r="Z74"/>
  <c r="Z76" s="1"/>
  <c r="AC16"/>
  <c r="AD16" s="1"/>
  <c r="E16"/>
  <c r="H12"/>
  <c r="I12" s="1"/>
  <c r="S76"/>
  <c r="S74" s="1"/>
  <c r="S16"/>
  <c r="V12"/>
  <c r="W12" s="1"/>
  <c r="U74"/>
  <c r="U76" s="1"/>
  <c r="U16"/>
  <c r="V4"/>
  <c r="W4" s="1"/>
  <c r="AC4"/>
  <c r="AD4" s="1"/>
  <c r="H8"/>
  <c r="I8" s="1"/>
  <c r="L12"/>
  <c r="N12"/>
  <c r="N74" s="1"/>
  <c r="Z12"/>
  <c r="AC12" s="1"/>
  <c r="AD12" s="1"/>
  <c r="M16"/>
  <c r="F23" i="3"/>
  <c r="F14"/>
  <c r="D29"/>
  <c r="E11"/>
  <c r="D20"/>
  <c r="C29"/>
  <c r="E29"/>
  <c r="D38"/>
  <c r="F35"/>
  <c r="F5"/>
  <c r="F32"/>
  <c r="C20"/>
  <c r="E20"/>
  <c r="C38"/>
  <c r="AB49" i="1"/>
  <c r="AB23"/>
  <c r="AA75"/>
  <c r="AA72"/>
  <c r="AA76"/>
  <c r="AA49"/>
  <c r="AA23"/>
  <c r="AA17"/>
  <c r="AA13"/>
  <c r="AA9"/>
  <c r="AA5"/>
  <c r="L16" i="4" l="1"/>
  <c r="O12"/>
  <c r="P12" s="1"/>
  <c r="E76"/>
  <c r="H16"/>
  <c r="V16"/>
  <c r="W16" s="1"/>
  <c r="F38" i="3"/>
  <c r="F29"/>
  <c r="F20"/>
  <c r="AD21" i="1"/>
  <c r="AD63"/>
  <c r="AD64"/>
  <c r="AD65"/>
  <c r="AD66"/>
  <c r="AD8"/>
  <c r="AD15"/>
  <c r="AD16"/>
  <c r="AD18"/>
  <c r="L74" i="4" l="1"/>
  <c r="L76" s="1"/>
  <c r="O16"/>
  <c r="P16" s="1"/>
  <c r="Z23" i="1"/>
  <c r="Z76"/>
  <c r="Z72"/>
  <c r="Z9"/>
  <c r="Z5"/>
  <c r="Z13" l="1"/>
  <c r="Z17"/>
  <c r="AB35"/>
  <c r="AB22" s="1"/>
  <c r="AA35"/>
  <c r="AA22" s="1"/>
  <c r="AA67" s="1"/>
  <c r="AC7"/>
  <c r="AD7" s="1"/>
  <c r="AC9"/>
  <c r="AD9" s="1"/>
  <c r="AC10"/>
  <c r="AD10" s="1"/>
  <c r="AC11"/>
  <c r="AD11" s="1"/>
  <c r="AC12"/>
  <c r="AD12" s="1"/>
  <c r="AC13"/>
  <c r="AD13" s="1"/>
  <c r="AC14"/>
  <c r="AD14" s="1"/>
  <c r="AC15"/>
  <c r="AC16"/>
  <c r="AC17"/>
  <c r="AD17" s="1"/>
  <c r="AC18"/>
  <c r="AC19"/>
  <c r="AD19" s="1"/>
  <c r="AC20"/>
  <c r="AD20" s="1"/>
  <c r="AC21"/>
  <c r="AC24"/>
  <c r="AD24" s="1"/>
  <c r="AC25"/>
  <c r="AD25" s="1"/>
  <c r="AC26"/>
  <c r="AD26" s="1"/>
  <c r="AC27"/>
  <c r="AD27" s="1"/>
  <c r="AC28"/>
  <c r="AD28" s="1"/>
  <c r="AC29"/>
  <c r="AD29" s="1"/>
  <c r="AC30"/>
  <c r="AD30" s="1"/>
  <c r="AC31"/>
  <c r="AD31" s="1"/>
  <c r="AC32"/>
  <c r="AD32" s="1"/>
  <c r="AC33"/>
  <c r="AD33" s="1"/>
  <c r="AC34"/>
  <c r="AD34" s="1"/>
  <c r="AC36"/>
  <c r="AD36" s="1"/>
  <c r="AC37"/>
  <c r="AD37" s="1"/>
  <c r="AC38"/>
  <c r="AD38" s="1"/>
  <c r="AC39"/>
  <c r="AD39" s="1"/>
  <c r="AC40"/>
  <c r="AD40" s="1"/>
  <c r="AC41"/>
  <c r="AD41" s="1"/>
  <c r="AC42"/>
  <c r="AD42" s="1"/>
  <c r="AC43"/>
  <c r="AD43" s="1"/>
  <c r="AC44"/>
  <c r="AD44" s="1"/>
  <c r="AC45"/>
  <c r="AD45" s="1"/>
  <c r="AC46"/>
  <c r="AD46" s="1"/>
  <c r="AC47"/>
  <c r="AD47" s="1"/>
  <c r="AC48"/>
  <c r="AD48" s="1"/>
  <c r="AC50"/>
  <c r="AD50" s="1"/>
  <c r="AC51"/>
  <c r="AD51" s="1"/>
  <c r="AC52"/>
  <c r="AD52" s="1"/>
  <c r="AC53"/>
  <c r="AD53" s="1"/>
  <c r="AC54"/>
  <c r="AD54" s="1"/>
  <c r="AC55"/>
  <c r="AD55" s="1"/>
  <c r="AC56"/>
  <c r="AD56" s="1"/>
  <c r="AC57"/>
  <c r="AD57" s="1"/>
  <c r="AC58"/>
  <c r="AD58" s="1"/>
  <c r="AC59"/>
  <c r="AD59" s="1"/>
  <c r="AC60"/>
  <c r="AD60" s="1"/>
  <c r="AC61"/>
  <c r="AD61" s="1"/>
  <c r="AC62"/>
  <c r="AD62" s="1"/>
  <c r="AC6"/>
  <c r="AD6" s="1"/>
  <c r="AC5"/>
  <c r="AD5" s="1"/>
  <c r="Z49" l="1"/>
  <c r="AC49" s="1"/>
  <c r="AD49" s="1"/>
  <c r="Z35"/>
  <c r="Y23"/>
  <c r="U72"/>
  <c r="U49"/>
  <c r="U35"/>
  <c r="U23"/>
  <c r="Z22" l="1"/>
  <c r="AC35"/>
  <c r="AD35" s="1"/>
  <c r="U22"/>
  <c r="U9"/>
  <c r="U5"/>
  <c r="U13" s="1"/>
  <c r="U17" s="1"/>
  <c r="Z75" l="1"/>
  <c r="Z77" s="1"/>
  <c r="U75"/>
  <c r="O70"/>
  <c r="H70"/>
  <c r="V20"/>
  <c r="H72"/>
  <c r="S72"/>
  <c r="L76"/>
  <c r="F72"/>
  <c r="L72"/>
  <c r="M72"/>
  <c r="N72"/>
  <c r="H37"/>
  <c r="V72" l="1"/>
  <c r="W72" s="1"/>
  <c r="M76" l="1"/>
  <c r="N76" s="1"/>
  <c r="S76" s="1"/>
  <c r="T76" s="1"/>
  <c r="U76" s="1"/>
  <c r="U77" s="1"/>
  <c r="T49"/>
  <c r="T35"/>
  <c r="T23"/>
  <c r="T9"/>
  <c r="T5"/>
  <c r="T13" l="1"/>
  <c r="T17" s="1"/>
  <c r="T22"/>
  <c r="T75" l="1"/>
  <c r="T77" s="1"/>
  <c r="V24"/>
  <c r="W24" s="1"/>
  <c r="V25"/>
  <c r="W25" s="1"/>
  <c r="V26"/>
  <c r="W26" s="1"/>
  <c r="V27"/>
  <c r="W27" s="1"/>
  <c r="V28"/>
  <c r="W28" s="1"/>
  <c r="V29"/>
  <c r="W29" s="1"/>
  <c r="V30"/>
  <c r="W30" s="1"/>
  <c r="V31"/>
  <c r="W31" s="1"/>
  <c r="V32"/>
  <c r="W32" s="1"/>
  <c r="V33"/>
  <c r="W33" s="1"/>
  <c r="V34"/>
  <c r="W34" s="1"/>
  <c r="V36"/>
  <c r="W36" s="1"/>
  <c r="V37"/>
  <c r="W37" s="1"/>
  <c r="V38"/>
  <c r="W38" s="1"/>
  <c r="V39"/>
  <c r="W39" s="1"/>
  <c r="V40"/>
  <c r="W40" s="1"/>
  <c r="V41"/>
  <c r="W41" s="1"/>
  <c r="V42"/>
  <c r="W42" s="1"/>
  <c r="V43"/>
  <c r="W43" s="1"/>
  <c r="V44"/>
  <c r="W44" s="1"/>
  <c r="V45"/>
  <c r="W45" s="1"/>
  <c r="V46"/>
  <c r="W46" s="1"/>
  <c r="V47"/>
  <c r="W47" s="1"/>
  <c r="V48"/>
  <c r="W48" s="1"/>
  <c r="V50"/>
  <c r="W50" s="1"/>
  <c r="V51"/>
  <c r="W51" s="1"/>
  <c r="V52"/>
  <c r="W52" s="1"/>
  <c r="V53"/>
  <c r="W53" s="1"/>
  <c r="V54"/>
  <c r="W54" s="1"/>
  <c r="V55"/>
  <c r="W55" s="1"/>
  <c r="V56"/>
  <c r="W56" s="1"/>
  <c r="V57"/>
  <c r="W57" s="1"/>
  <c r="V58"/>
  <c r="W58" s="1"/>
  <c r="V59"/>
  <c r="W59" s="1"/>
  <c r="V60"/>
  <c r="W60" s="1"/>
  <c r="V61"/>
  <c r="W61" s="1"/>
  <c r="V62"/>
  <c r="W62" s="1"/>
  <c r="V63"/>
  <c r="W63" s="1"/>
  <c r="V64"/>
  <c r="W64" s="1"/>
  <c r="V65"/>
  <c r="W65" s="1"/>
  <c r="V66"/>
  <c r="W66" s="1"/>
  <c r="V67"/>
  <c r="W67" s="1"/>
  <c r="V68"/>
  <c r="W68" s="1"/>
  <c r="V69"/>
  <c r="W69" s="1"/>
  <c r="W18"/>
  <c r="V7"/>
  <c r="W7" s="1"/>
  <c r="V8"/>
  <c r="W8" s="1"/>
  <c r="V10"/>
  <c r="W10" s="1"/>
  <c r="V11"/>
  <c r="W11" s="1"/>
  <c r="V12"/>
  <c r="W12" s="1"/>
  <c r="V14"/>
  <c r="W14" s="1"/>
  <c r="V15"/>
  <c r="W15" s="1"/>
  <c r="V16"/>
  <c r="W16" s="1"/>
  <c r="V6"/>
  <c r="W6" s="1"/>
  <c r="S49"/>
  <c r="V49" s="1"/>
  <c r="W49" s="1"/>
  <c r="S35"/>
  <c r="V35" s="1"/>
  <c r="W35" s="1"/>
  <c r="S23"/>
  <c r="V23" s="1"/>
  <c r="S9"/>
  <c r="V9" s="1"/>
  <c r="W9" s="1"/>
  <c r="S5"/>
  <c r="V5" s="1"/>
  <c r="W5" s="1"/>
  <c r="S13" l="1"/>
  <c r="S22"/>
  <c r="V22" l="1"/>
  <c r="W22" s="1"/>
  <c r="S17"/>
  <c r="V17" s="1"/>
  <c r="W17" s="1"/>
  <c r="V13"/>
  <c r="W13" s="1"/>
  <c r="R23" l="1"/>
  <c r="W23" s="1"/>
  <c r="N5"/>
  <c r="N9"/>
  <c r="N20"/>
  <c r="N17" l="1"/>
  <c r="N13"/>
  <c r="P66"/>
  <c r="P68"/>
  <c r="P18"/>
  <c r="O19"/>
  <c r="P19" s="1"/>
  <c r="M20"/>
  <c r="O20" s="1"/>
  <c r="P20" s="1"/>
  <c r="M9"/>
  <c r="M5"/>
  <c r="M17" l="1"/>
  <c r="M13"/>
  <c r="M49" l="1"/>
  <c r="N49"/>
  <c r="N23"/>
  <c r="M35"/>
  <c r="N35"/>
  <c r="M23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50"/>
  <c r="P50" s="1"/>
  <c r="O51"/>
  <c r="P51" s="1"/>
  <c r="O52"/>
  <c r="P52" s="1"/>
  <c r="O53"/>
  <c r="P53" s="1"/>
  <c r="O54"/>
  <c r="P54" s="1"/>
  <c r="O55"/>
  <c r="P55" s="1"/>
  <c r="O56"/>
  <c r="P56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9"/>
  <c r="P69" s="1"/>
  <c r="O6"/>
  <c r="P6" s="1"/>
  <c r="O7"/>
  <c r="P7" s="1"/>
  <c r="O8"/>
  <c r="P8" s="1"/>
  <c r="O10"/>
  <c r="O11"/>
  <c r="P11" s="1"/>
  <c r="O12"/>
  <c r="P12" s="1"/>
  <c r="O14"/>
  <c r="P14" s="1"/>
  <c r="O15"/>
  <c r="P15" s="1"/>
  <c r="O16"/>
  <c r="P16" s="1"/>
  <c r="P10"/>
  <c r="L49"/>
  <c r="L35"/>
  <c r="L23"/>
  <c r="O23" l="1"/>
  <c r="N22"/>
  <c r="N75" s="1"/>
  <c r="M22"/>
  <c r="M75" s="1"/>
  <c r="M77" s="1"/>
  <c r="O49"/>
  <c r="P49" s="1"/>
  <c r="O35"/>
  <c r="P35" s="1"/>
  <c r="L22"/>
  <c r="E9"/>
  <c r="K23"/>
  <c r="P23" s="1"/>
  <c r="L5"/>
  <c r="O5" s="1"/>
  <c r="P5" s="1"/>
  <c r="L9"/>
  <c r="I15"/>
  <c r="I16"/>
  <c r="I18"/>
  <c r="I19"/>
  <c r="I20"/>
  <c r="I7"/>
  <c r="I8"/>
  <c r="I12"/>
  <c r="I14"/>
  <c r="S77" l="1"/>
  <c r="O22"/>
  <c r="P22" s="1"/>
  <c r="L13"/>
  <c r="O13" s="1"/>
  <c r="P13" s="1"/>
  <c r="O9"/>
  <c r="P9" s="1"/>
  <c r="G49"/>
  <c r="G35"/>
  <c r="G23"/>
  <c r="G5"/>
  <c r="G9"/>
  <c r="S75" l="1"/>
  <c r="G13"/>
  <c r="G17" s="1"/>
  <c r="G22"/>
  <c r="G75" s="1"/>
  <c r="G77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6"/>
  <c r="I36" s="1"/>
  <c r="I37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9"/>
  <c r="I69" s="1"/>
  <c r="H24"/>
  <c r="I24" s="1"/>
  <c r="H11"/>
  <c r="I11" s="1"/>
  <c r="H10"/>
  <c r="I10" s="1"/>
  <c r="H6"/>
  <c r="I6" s="1"/>
  <c r="H5"/>
  <c r="I5" s="1"/>
  <c r="F9"/>
  <c r="F13" s="1"/>
  <c r="E49" l="1"/>
  <c r="E13" l="1"/>
  <c r="H9"/>
  <c r="I9" s="1"/>
  <c r="E17" l="1"/>
  <c r="H13"/>
  <c r="I13" s="1"/>
  <c r="E23" l="1"/>
  <c r="F23"/>
  <c r="E35"/>
  <c r="F35"/>
  <c r="H35" l="1"/>
  <c r="I35" s="1"/>
  <c r="H23"/>
  <c r="I23" s="1"/>
  <c r="F17" l="1"/>
  <c r="L17"/>
  <c r="L75" s="1"/>
  <c r="L77" s="1"/>
  <c r="O17" l="1"/>
  <c r="P17" s="1"/>
  <c r="H17"/>
  <c r="F49" l="1"/>
  <c r="H49" s="1"/>
  <c r="I49" s="1"/>
  <c r="E22" l="1"/>
  <c r="F22"/>
  <c r="V19"/>
  <c r="W19" s="1"/>
  <c r="H22" l="1"/>
  <c r="E77"/>
  <c r="F77"/>
  <c r="F75" s="1"/>
  <c r="I22" l="1"/>
  <c r="AC22"/>
  <c r="AD22" s="1"/>
  <c r="AC23"/>
  <c r="AD23" s="1"/>
</calcChain>
</file>

<file path=xl/comments1.xml><?xml version="1.0" encoding="utf-8"?>
<comments xmlns="http://schemas.openxmlformats.org/spreadsheetml/2006/main">
  <authors>
    <author>shevchuk_oa</author>
  </authors>
  <commentList>
    <comment ref="L33" authorId="0">
      <text>
        <r>
          <rPr>
            <sz val="16"/>
            <color indexed="81"/>
            <rFont val="Tahoma"/>
            <family val="2"/>
            <charset val="204"/>
          </rPr>
          <t>целевые расходы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shevchuk_oa</author>
  </authors>
  <commentList>
    <comment ref="L32" authorId="0">
      <text>
        <r>
          <rPr>
            <sz val="16"/>
            <color indexed="81"/>
            <rFont val="Tahoma"/>
            <family val="2"/>
            <charset val="204"/>
          </rPr>
          <t>целевые расходы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<sst xmlns="http://schemas.openxmlformats.org/spreadsheetml/2006/main" count="221" uniqueCount="77">
  <si>
    <t>Доходы</t>
  </si>
  <si>
    <t>Итого</t>
  </si>
  <si>
    <t>Откл-е</t>
  </si>
  <si>
    <t>План 2 кв.</t>
  </si>
  <si>
    <t>План 3 кв.</t>
  </si>
  <si>
    <t>ИТОГО</t>
  </si>
  <si>
    <t>Арендные платежи</t>
  </si>
  <si>
    <t>Оплата труда и социальный пакет</t>
  </si>
  <si>
    <t>Информационные и аудиторские услуги</t>
  </si>
  <si>
    <t>Услуги связи (телефон, интернет, эл.почта)</t>
  </si>
  <si>
    <t>Командировочные расходы</t>
  </si>
  <si>
    <t>Целевое финансирование</t>
  </si>
  <si>
    <t>Услуги банка</t>
  </si>
  <si>
    <t>Хозяйственные расходы</t>
  </si>
  <si>
    <t>Канцтовары</t>
  </si>
  <si>
    <t>Расходные материалы д/учебного процесса</t>
  </si>
  <si>
    <t>Страховые взносы</t>
  </si>
  <si>
    <t>Заемные средства</t>
  </si>
  <si>
    <t>Образовательная деятельность УПК №1</t>
  </si>
  <si>
    <t>Образовательная деятельность УПК №2</t>
  </si>
  <si>
    <t xml:space="preserve">ИТОГО Операционная деятельность </t>
  </si>
  <si>
    <t>Операционная деятельность Центральный офис</t>
  </si>
  <si>
    <t>Операционная деятельность УПК №1</t>
  </si>
  <si>
    <t>Операционная деятельность УПК №2</t>
  </si>
  <si>
    <t>Налог на имущество</t>
  </si>
  <si>
    <t>Налоги на здание</t>
  </si>
  <si>
    <t>Налоги на имущество</t>
  </si>
  <si>
    <t>Прочие расходы</t>
  </si>
  <si>
    <t>ИТОГО по Образовательной деятельности</t>
  </si>
  <si>
    <t>Коммунальные платежи</t>
  </si>
  <si>
    <t>ИТОГО ЗАЕМНЫЕ</t>
  </si>
  <si>
    <t>ИТОГО ЦЕЛЕВЫЕ</t>
  </si>
  <si>
    <t>Оплата труда по ГПД</t>
  </si>
  <si>
    <t>Входящий остаток на начало месяца</t>
  </si>
  <si>
    <t>СПРАВОЧНО :</t>
  </si>
  <si>
    <t>остаток собственных средств</t>
  </si>
  <si>
    <t>остаток целевых средств</t>
  </si>
  <si>
    <t>ИТОГО средств  на конец месяца</t>
  </si>
  <si>
    <t>Страховые взносы по ГПД</t>
  </si>
  <si>
    <t>Налоги (выплата по требованию, шрафы, пени, НДФЛ)</t>
  </si>
  <si>
    <t>ДПО</t>
  </si>
  <si>
    <t>КР</t>
  </si>
  <si>
    <t>КОНКУРС</t>
  </si>
  <si>
    <t>Анализ сметы доходов и расходов НОУ "УЦПР" на 2014 год,  руб.</t>
  </si>
  <si>
    <t>ПЛАН 2014</t>
  </si>
  <si>
    <t>План 1 квартал</t>
  </si>
  <si>
    <t>Итого 1 квартал</t>
  </si>
  <si>
    <t>Отклонение (ф-п)</t>
  </si>
  <si>
    <t>Иная деятельность</t>
  </si>
  <si>
    <t>Целевое финансирование (расход)</t>
  </si>
  <si>
    <t>План 4 кв.</t>
  </si>
  <si>
    <t xml:space="preserve">Расходные материалы </t>
  </si>
  <si>
    <t>ИТОГО:</t>
  </si>
  <si>
    <t>1 КВАРТАЛ</t>
  </si>
  <si>
    <t>2 КВАРТАЛ</t>
  </si>
  <si>
    <t>3 КВАРТАЛ</t>
  </si>
  <si>
    <t>ОКТЯБРЬ</t>
  </si>
  <si>
    <t>Информационные и аудиторские услуги, услуги связи, банка</t>
  </si>
  <si>
    <t>Налоги</t>
  </si>
  <si>
    <t>Оплата труда ГПД</t>
  </si>
  <si>
    <t>НОЯБРЬ</t>
  </si>
  <si>
    <t>ПЛАН ДЕКАБРЬ</t>
  </si>
  <si>
    <t>11 МЕСЯЦЕВ</t>
  </si>
  <si>
    <t>РАСХОДЫ</t>
  </si>
  <si>
    <t>ДОХОДЫ</t>
  </si>
  <si>
    <t>ИТОГО ПО ГОДУ</t>
  </si>
  <si>
    <t>Расходные материалы для учебного процесса</t>
  </si>
  <si>
    <t>Программы дополнительного профессиоанльного образования</t>
  </si>
  <si>
    <t>Программы профессионального обучения</t>
  </si>
  <si>
    <t>Доходы от учебной деятельности за 1 квартал 2014г.</t>
  </si>
  <si>
    <t xml:space="preserve">Итого </t>
  </si>
  <si>
    <t>Доходы от учебной деятельности за 2 квартал 2014г.</t>
  </si>
  <si>
    <t>Доходы от учебной деятельности за 3 квартал 2014г.</t>
  </si>
  <si>
    <t>Доходы от учебной деятельности за 4 квартал 2014г.</t>
  </si>
  <si>
    <t>Доходы НОУ ДПО "УЦПР" за 2014 год,  руб.</t>
  </si>
  <si>
    <t>Итого за 2014г.</t>
  </si>
  <si>
    <t>Отклонение          (ф-п)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</si>
</sst>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&quot;р.&quot;"/>
    <numFmt numFmtId="165" formatCode="#,##0.00_р_."/>
    <numFmt numFmtId="166" formatCode="#,##0_р_."/>
  </numFmts>
  <fonts count="37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6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6"/>
      <color theme="1"/>
      <name val="Arial"/>
      <family val="2"/>
      <charset val="204"/>
    </font>
    <font>
      <sz val="16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6"/>
      <color theme="1"/>
      <name val="Calibri"/>
      <family val="2"/>
      <charset val="204"/>
      <scheme val="minor"/>
    </font>
    <font>
      <i/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6"/>
      <color indexed="81"/>
      <name val="Tahoma"/>
      <family val="2"/>
      <charset val="204"/>
    </font>
    <font>
      <b/>
      <sz val="16"/>
      <name val="Arial"/>
      <family val="2"/>
      <charset val="204"/>
    </font>
    <font>
      <sz val="16"/>
      <color rgb="FFFF0000"/>
      <name val="Arial"/>
      <family val="2"/>
      <charset val="204"/>
    </font>
    <font>
      <b/>
      <i/>
      <sz val="16"/>
      <color rgb="FFFF0000"/>
      <name val="Arial"/>
      <family val="2"/>
      <charset val="204"/>
    </font>
    <font>
      <i/>
      <sz val="16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/>
    <xf numFmtId="0" fontId="6" fillId="0" borderId="2" xfId="0" applyFont="1" applyBorder="1"/>
    <xf numFmtId="0" fontId="6" fillId="0" borderId="0" xfId="0" applyFont="1" applyBorder="1" applyAlignment="1"/>
    <xf numFmtId="3" fontId="6" fillId="2" borderId="2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0" fontId="5" fillId="0" borderId="0" xfId="0" applyFont="1" applyBorder="1" applyAlignment="1"/>
    <xf numFmtId="3" fontId="5" fillId="0" borderId="0" xfId="0" applyNumberFormat="1" applyFont="1" applyBorder="1" applyAlignment="1">
      <alignment vertical="center"/>
    </xf>
    <xf numFmtId="0" fontId="6" fillId="0" borderId="0" xfId="0" applyFont="1" applyBorder="1"/>
    <xf numFmtId="3" fontId="6" fillId="3" borderId="2" xfId="0" applyNumberFormat="1" applyFont="1" applyFill="1" applyBorder="1" applyAlignment="1">
      <alignment vertical="center"/>
    </xf>
    <xf numFmtId="0" fontId="6" fillId="3" borderId="2" xfId="0" applyFont="1" applyFill="1" applyBorder="1" applyAlignment="1"/>
    <xf numFmtId="0" fontId="9" fillId="0" borderId="0" xfId="0" applyFont="1" applyAlignment="1"/>
    <xf numFmtId="0" fontId="9" fillId="0" borderId="0" xfId="0" applyFont="1" applyBorder="1" applyAlignment="1"/>
    <xf numFmtId="0" fontId="6" fillId="0" borderId="0" xfId="0" applyFont="1" applyAlignment="1"/>
    <xf numFmtId="3" fontId="6" fillId="3" borderId="5" xfId="0" applyNumberFormat="1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0" fontId="6" fillId="3" borderId="0" xfId="0" applyFont="1" applyFill="1" applyBorder="1" applyAlignment="1"/>
    <xf numFmtId="3" fontId="6" fillId="3" borderId="0" xfId="0" applyNumberFormat="1" applyFont="1" applyFill="1" applyBorder="1" applyAlignment="1">
      <alignment vertical="center"/>
    </xf>
    <xf numFmtId="0" fontId="2" fillId="3" borderId="0" xfId="0" applyFont="1" applyFill="1"/>
    <xf numFmtId="0" fontId="5" fillId="3" borderId="0" xfId="0" applyFont="1" applyFill="1" applyBorder="1" applyAlignment="1">
      <alignment vertical="center"/>
    </xf>
    <xf numFmtId="0" fontId="2" fillId="0" borderId="7" xfId="0" applyFont="1" applyBorder="1"/>
    <xf numFmtId="165" fontId="5" fillId="0" borderId="2" xfId="0" applyNumberFormat="1" applyFont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Border="1" applyAlignment="1"/>
    <xf numFmtId="166" fontId="6" fillId="0" borderId="0" xfId="0" applyNumberFormat="1" applyFont="1"/>
    <xf numFmtId="39" fontId="5" fillId="0" borderId="2" xfId="0" applyNumberFormat="1" applyFont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right" vertical="center"/>
    </xf>
    <xf numFmtId="165" fontId="6" fillId="3" borderId="2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7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5" fillId="3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/>
    <xf numFmtId="165" fontId="5" fillId="3" borderId="2" xfId="0" applyNumberFormat="1" applyFont="1" applyFill="1" applyBorder="1" applyAlignment="1">
      <alignment vertical="center"/>
    </xf>
    <xf numFmtId="165" fontId="6" fillId="0" borderId="0" xfId="0" applyNumberFormat="1" applyFont="1" applyAlignment="1">
      <alignment horizontal="center"/>
    </xf>
    <xf numFmtId="3" fontId="6" fillId="0" borderId="0" xfId="0" applyNumberFormat="1" applyFont="1" applyBorder="1"/>
    <xf numFmtId="43" fontId="6" fillId="0" borderId="2" xfId="0" applyNumberFormat="1" applyFont="1" applyBorder="1" applyAlignment="1"/>
    <xf numFmtId="43" fontId="6" fillId="0" borderId="2" xfId="0" applyNumberFormat="1" applyFont="1" applyBorder="1"/>
    <xf numFmtId="43" fontId="9" fillId="0" borderId="2" xfId="0" applyNumberFormat="1" applyFont="1" applyBorder="1" applyAlignment="1"/>
    <xf numFmtId="43" fontId="9" fillId="3" borderId="2" xfId="0" applyNumberFormat="1" applyFont="1" applyFill="1" applyBorder="1" applyAlignment="1"/>
    <xf numFmtId="43" fontId="11" fillId="3" borderId="2" xfId="0" applyNumberFormat="1" applyFont="1" applyFill="1" applyBorder="1" applyAlignment="1"/>
    <xf numFmtId="43" fontId="11" fillId="3" borderId="2" xfId="0" applyNumberFormat="1" applyFont="1" applyFill="1" applyBorder="1"/>
    <xf numFmtId="0" fontId="6" fillId="3" borderId="2" xfId="0" applyFont="1" applyFill="1" applyBorder="1" applyAlignment="1">
      <alignment vertical="center"/>
    </xf>
    <xf numFmtId="43" fontId="6" fillId="0" borderId="0" xfId="0" applyNumberFormat="1" applyFont="1" applyBorder="1"/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/>
    <xf numFmtId="0" fontId="7" fillId="3" borderId="0" xfId="0" applyFont="1" applyFill="1" applyBorder="1" applyAlignment="1"/>
    <xf numFmtId="43" fontId="12" fillId="3" borderId="0" xfId="0" applyNumberFormat="1" applyFont="1" applyFill="1" applyBorder="1" applyAlignment="1"/>
    <xf numFmtId="43" fontId="14" fillId="3" borderId="2" xfId="0" applyNumberFormat="1" applyFont="1" applyFill="1" applyBorder="1"/>
    <xf numFmtId="39" fontId="9" fillId="3" borderId="2" xfId="0" applyNumberFormat="1" applyFont="1" applyFill="1" applyBorder="1" applyAlignment="1"/>
    <xf numFmtId="0" fontId="10" fillId="3" borderId="2" xfId="0" applyFont="1" applyFill="1" applyBorder="1"/>
    <xf numFmtId="43" fontId="13" fillId="3" borderId="2" xfId="0" applyNumberFormat="1" applyFont="1" applyFill="1" applyBorder="1"/>
    <xf numFmtId="0" fontId="6" fillId="3" borderId="2" xfId="0" applyFont="1" applyFill="1" applyBorder="1"/>
    <xf numFmtId="43" fontId="9" fillId="3" borderId="2" xfId="0" applyNumberFormat="1" applyFont="1" applyFill="1" applyBorder="1"/>
    <xf numFmtId="39" fontId="11" fillId="3" borderId="2" xfId="0" applyNumberFormat="1" applyFont="1" applyFill="1" applyBorder="1" applyAlignment="1"/>
    <xf numFmtId="43" fontId="5" fillId="3" borderId="2" xfId="0" applyNumberFormat="1" applyFont="1" applyFill="1" applyBorder="1" applyAlignment="1"/>
    <xf numFmtId="0" fontId="9" fillId="3" borderId="0" xfId="0" applyFont="1" applyFill="1" applyAlignment="1">
      <alignment vertical="center"/>
    </xf>
    <xf numFmtId="0" fontId="9" fillId="3" borderId="0" xfId="0" applyFont="1" applyFill="1" applyAlignment="1"/>
    <xf numFmtId="43" fontId="9" fillId="3" borderId="0" xfId="0" applyNumberFormat="1" applyFont="1" applyFill="1" applyAlignment="1"/>
    <xf numFmtId="0" fontId="6" fillId="3" borderId="0" xfId="0" applyFont="1" applyFill="1"/>
    <xf numFmtId="43" fontId="6" fillId="3" borderId="0" xfId="0" applyNumberFormat="1" applyFont="1" applyFill="1"/>
    <xf numFmtId="0" fontId="6" fillId="3" borderId="0" xfId="0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0" fontId="6" fillId="3" borderId="0" xfId="0" applyFont="1" applyFill="1" applyBorder="1"/>
    <xf numFmtId="43" fontId="11" fillId="6" borderId="2" xfId="0" applyNumberFormat="1" applyFont="1" applyFill="1" applyBorder="1" applyAlignment="1"/>
    <xf numFmtId="43" fontId="9" fillId="6" borderId="2" xfId="0" applyNumberFormat="1" applyFont="1" applyFill="1" applyBorder="1" applyAlignment="1"/>
    <xf numFmtId="3" fontId="5" fillId="6" borderId="2" xfId="0" applyNumberFormat="1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6" fillId="7" borderId="2" xfId="0" applyFont="1" applyFill="1" applyBorder="1" applyAlignment="1"/>
    <xf numFmtId="43" fontId="11" fillId="7" borderId="2" xfId="0" applyNumberFormat="1" applyFont="1" applyFill="1" applyBorder="1" applyAlignment="1"/>
    <xf numFmtId="43" fontId="9" fillId="7" borderId="2" xfId="0" applyNumberFormat="1" applyFont="1" applyFill="1" applyBorder="1" applyAlignment="1"/>
    <xf numFmtId="43" fontId="12" fillId="4" borderId="2" xfId="0" applyNumberFormat="1" applyFont="1" applyFill="1" applyBorder="1" applyAlignment="1"/>
    <xf numFmtId="0" fontId="5" fillId="6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/>
    </xf>
    <xf numFmtId="43" fontId="11" fillId="6" borderId="2" xfId="0" applyNumberFormat="1" applyFont="1" applyFill="1" applyBorder="1" applyAlignment="1">
      <alignment horizontal="left"/>
    </xf>
    <xf numFmtId="43" fontId="9" fillId="6" borderId="2" xfId="0" applyNumberFormat="1" applyFont="1" applyFill="1" applyBorder="1" applyAlignment="1">
      <alignment horizontal="left"/>
    </xf>
    <xf numFmtId="0" fontId="6" fillId="5" borderId="2" xfId="0" applyFont="1" applyFill="1" applyBorder="1"/>
    <xf numFmtId="43" fontId="6" fillId="5" borderId="2" xfId="0" applyNumberFormat="1" applyFont="1" applyFill="1" applyBorder="1"/>
    <xf numFmtId="166" fontId="11" fillId="5" borderId="2" xfId="0" applyNumberFormat="1" applyFont="1" applyFill="1" applyBorder="1"/>
    <xf numFmtId="0" fontId="5" fillId="3" borderId="2" xfId="0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vertical="center"/>
    </xf>
    <xf numFmtId="3" fontId="5" fillId="6" borderId="5" xfId="0" applyNumberFormat="1" applyFont="1" applyFill="1" applyBorder="1" applyAlignment="1">
      <alignment vertical="center"/>
    </xf>
    <xf numFmtId="43" fontId="12" fillId="8" borderId="2" xfId="0" applyNumberFormat="1" applyFont="1" applyFill="1" applyBorder="1" applyAlignment="1"/>
    <xf numFmtId="3" fontId="5" fillId="8" borderId="9" xfId="0" applyNumberFormat="1" applyFont="1" applyFill="1" applyBorder="1" applyAlignment="1">
      <alignment vertical="center"/>
    </xf>
    <xf numFmtId="3" fontId="5" fillId="8" borderId="5" xfId="0" applyNumberFormat="1" applyFont="1" applyFill="1" applyBorder="1" applyAlignment="1">
      <alignment vertical="center"/>
    </xf>
    <xf numFmtId="165" fontId="5" fillId="7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7" fontId="5" fillId="2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/>
    <xf numFmtId="0" fontId="6" fillId="2" borderId="2" xfId="0" applyFont="1" applyFill="1" applyBorder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3" fontId="5" fillId="2" borderId="6" xfId="0" applyNumberFormat="1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166" fontId="6" fillId="3" borderId="2" xfId="0" applyNumberFormat="1" applyFont="1" applyFill="1" applyBorder="1" applyAlignment="1">
      <alignment vertical="center"/>
    </xf>
    <xf numFmtId="3" fontId="10" fillId="3" borderId="2" xfId="0" applyNumberFormat="1" applyFont="1" applyFill="1" applyBorder="1" applyAlignment="1">
      <alignment vertical="center"/>
    </xf>
    <xf numFmtId="3" fontId="15" fillId="3" borderId="2" xfId="0" applyNumberFormat="1" applyFont="1" applyFill="1" applyBorder="1" applyAlignment="1">
      <alignment vertical="center"/>
    </xf>
    <xf numFmtId="166" fontId="5" fillId="0" borderId="2" xfId="0" applyNumberFormat="1" applyFont="1" applyBorder="1" applyAlignment="1">
      <alignment horizontal="center"/>
    </xf>
    <xf numFmtId="166" fontId="5" fillId="3" borderId="2" xfId="0" applyNumberFormat="1" applyFont="1" applyFill="1" applyBorder="1" applyAlignment="1">
      <alignment horizontal="center" vertical="center"/>
    </xf>
    <xf numFmtId="166" fontId="5" fillId="7" borderId="2" xfId="0" applyNumberFormat="1" applyFont="1" applyFill="1" applyBorder="1" applyAlignment="1">
      <alignment horizontal="center"/>
    </xf>
    <xf numFmtId="166" fontId="6" fillId="3" borderId="2" xfId="0" applyNumberFormat="1" applyFont="1" applyFill="1" applyBorder="1" applyAlignment="1">
      <alignment horizontal="center"/>
    </xf>
    <xf numFmtId="166" fontId="5" fillId="7" borderId="2" xfId="0" applyNumberFormat="1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/>
    </xf>
    <xf numFmtId="166" fontId="5" fillId="8" borderId="2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166" fontId="5" fillId="6" borderId="2" xfId="0" applyNumberFormat="1" applyFont="1" applyFill="1" applyBorder="1" applyAlignment="1">
      <alignment horizontal="center" vertical="center"/>
    </xf>
    <xf numFmtId="166" fontId="10" fillId="3" borderId="2" xfId="0" applyNumberFormat="1" applyFont="1" applyFill="1" applyBorder="1" applyAlignment="1">
      <alignment horizontal="center" vertical="center"/>
    </xf>
    <xf numFmtId="166" fontId="9" fillId="3" borderId="0" xfId="0" applyNumberFormat="1" applyFont="1" applyFill="1" applyAlignment="1">
      <alignment horizontal="center"/>
    </xf>
    <xf numFmtId="166" fontId="5" fillId="3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vertical="center"/>
    </xf>
    <xf numFmtId="166" fontId="5" fillId="8" borderId="2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vertical="center"/>
    </xf>
    <xf numFmtId="166" fontId="5" fillId="6" borderId="2" xfId="0" applyNumberFormat="1" applyFont="1" applyFill="1" applyBorder="1" applyAlignment="1">
      <alignment vertical="center"/>
    </xf>
    <xf numFmtId="166" fontId="5" fillId="3" borderId="2" xfId="0" applyNumberFormat="1" applyFont="1" applyFill="1" applyBorder="1" applyAlignment="1">
      <alignment horizontal="right" vertical="center"/>
    </xf>
    <xf numFmtId="166" fontId="5" fillId="6" borderId="2" xfId="0" applyNumberFormat="1" applyFont="1" applyFill="1" applyBorder="1" applyAlignment="1">
      <alignment horizontal="right" vertical="center"/>
    </xf>
    <xf numFmtId="166" fontId="9" fillId="3" borderId="0" xfId="0" applyNumberFormat="1" applyFont="1" applyFill="1" applyAlignment="1"/>
    <xf numFmtId="166" fontId="9" fillId="3" borderId="0" xfId="0" applyNumberFormat="1" applyFont="1" applyFill="1" applyBorder="1" applyAlignment="1"/>
    <xf numFmtId="166" fontId="5" fillId="0" borderId="2" xfId="0" applyNumberFormat="1" applyFont="1" applyBorder="1" applyAlignment="1">
      <alignment horizontal="center" vertical="center"/>
    </xf>
    <xf numFmtId="166" fontId="11" fillId="7" borderId="2" xfId="0" applyNumberFormat="1" applyFont="1" applyFill="1" applyBorder="1" applyAlignment="1"/>
    <xf numFmtId="166" fontId="9" fillId="0" borderId="2" xfId="0" applyNumberFormat="1" applyFont="1" applyBorder="1" applyAlignment="1"/>
    <xf numFmtId="166" fontId="6" fillId="3" borderId="6" xfId="0" applyNumberFormat="1" applyFont="1" applyFill="1" applyBorder="1" applyAlignment="1">
      <alignment vertical="center"/>
    </xf>
    <xf numFmtId="166" fontId="5" fillId="7" borderId="6" xfId="0" applyNumberFormat="1" applyFont="1" applyFill="1" applyBorder="1" applyAlignment="1">
      <alignment vertical="center"/>
    </xf>
    <xf numFmtId="166" fontId="9" fillId="3" borderId="2" xfId="0" applyNumberFormat="1" applyFont="1" applyFill="1" applyBorder="1" applyAlignment="1"/>
    <xf numFmtId="166" fontId="11" fillId="3" borderId="2" xfId="0" applyNumberFormat="1" applyFont="1" applyFill="1" applyBorder="1" applyAlignment="1"/>
    <xf numFmtId="166" fontId="12" fillId="8" borderId="2" xfId="0" applyNumberFormat="1" applyFont="1" applyFill="1" applyBorder="1" applyAlignment="1"/>
    <xf numFmtId="166" fontId="5" fillId="8" borderId="8" xfId="0" applyNumberFormat="1" applyFont="1" applyFill="1" applyBorder="1" applyAlignment="1">
      <alignment vertical="center"/>
    </xf>
    <xf numFmtId="166" fontId="12" fillId="3" borderId="0" xfId="0" applyNumberFormat="1" applyFont="1" applyFill="1" applyBorder="1" applyAlignment="1"/>
    <xf numFmtId="166" fontId="5" fillId="3" borderId="6" xfId="0" applyNumberFormat="1" applyFont="1" applyFill="1" applyBorder="1" applyAlignment="1">
      <alignment vertical="center"/>
    </xf>
    <xf numFmtId="166" fontId="11" fillId="6" borderId="2" xfId="0" applyNumberFormat="1" applyFont="1" applyFill="1" applyBorder="1" applyAlignment="1"/>
    <xf numFmtId="166" fontId="5" fillId="6" borderId="5" xfId="0" applyNumberFormat="1" applyFont="1" applyFill="1" applyBorder="1" applyAlignment="1">
      <alignment vertical="center"/>
    </xf>
    <xf numFmtId="166" fontId="6" fillId="3" borderId="5" xfId="0" applyNumberFormat="1" applyFont="1" applyFill="1" applyBorder="1" applyAlignment="1">
      <alignment vertical="center"/>
    </xf>
    <xf numFmtId="166" fontId="13" fillId="3" borderId="2" xfId="0" applyNumberFormat="1" applyFont="1" applyFill="1" applyBorder="1"/>
    <xf numFmtId="166" fontId="10" fillId="3" borderId="2" xfId="0" applyNumberFormat="1" applyFont="1" applyFill="1" applyBorder="1" applyAlignment="1">
      <alignment vertical="center"/>
    </xf>
    <xf numFmtId="166" fontId="9" fillId="3" borderId="2" xfId="0" applyNumberFormat="1" applyFont="1" applyFill="1" applyBorder="1"/>
    <xf numFmtId="166" fontId="17" fillId="3" borderId="2" xfId="0" applyNumberFormat="1" applyFont="1" applyFill="1" applyBorder="1" applyAlignment="1">
      <alignment vertical="center"/>
    </xf>
    <xf numFmtId="166" fontId="5" fillId="3" borderId="2" xfId="0" applyNumberFormat="1" applyFont="1" applyFill="1" applyBorder="1" applyAlignment="1"/>
    <xf numFmtId="166" fontId="9" fillId="0" borderId="0" xfId="0" applyNumberFormat="1" applyFont="1" applyAlignment="1"/>
    <xf numFmtId="166" fontId="6" fillId="0" borderId="2" xfId="0" applyNumberFormat="1" applyFont="1" applyBorder="1" applyAlignment="1"/>
    <xf numFmtId="166" fontId="6" fillId="0" borderId="2" xfId="0" applyNumberFormat="1" applyFont="1" applyBorder="1"/>
    <xf numFmtId="166" fontId="6" fillId="5" borderId="2" xfId="0" applyNumberFormat="1" applyFont="1" applyFill="1" applyBorder="1"/>
    <xf numFmtId="166" fontId="11" fillId="6" borderId="2" xfId="0" applyNumberFormat="1" applyFont="1" applyFill="1" applyBorder="1" applyAlignment="1">
      <alignment horizontal="center"/>
    </xf>
    <xf numFmtId="3" fontId="18" fillId="3" borderId="2" xfId="0" applyNumberFormat="1" applyFont="1" applyFill="1" applyBorder="1" applyAlignment="1">
      <alignment vertical="center"/>
    </xf>
    <xf numFmtId="165" fontId="5" fillId="8" borderId="2" xfId="0" applyNumberFormat="1" applyFont="1" applyFill="1" applyBorder="1" applyAlignment="1">
      <alignment vertical="center"/>
    </xf>
    <xf numFmtId="43" fontId="6" fillId="3" borderId="2" xfId="0" applyNumberFormat="1" applyFont="1" applyFill="1" applyBorder="1" applyAlignment="1"/>
    <xf numFmtId="0" fontId="5" fillId="3" borderId="0" xfId="0" applyFont="1" applyFill="1" applyBorder="1" applyAlignment="1"/>
    <xf numFmtId="166" fontId="6" fillId="3" borderId="2" xfId="0" applyNumberFormat="1" applyFont="1" applyFill="1" applyBorder="1" applyAlignment="1"/>
    <xf numFmtId="165" fontId="6" fillId="2" borderId="2" xfId="0" applyNumberFormat="1" applyFont="1" applyFill="1" applyBorder="1" applyAlignment="1">
      <alignment vertical="center"/>
    </xf>
    <xf numFmtId="3" fontId="6" fillId="8" borderId="2" xfId="0" applyNumberFormat="1" applyFont="1" applyFill="1" applyBorder="1" applyAlignment="1">
      <alignment vertical="center"/>
    </xf>
    <xf numFmtId="0" fontId="5" fillId="8" borderId="2" xfId="0" applyFont="1" applyFill="1" applyBorder="1" applyAlignment="1"/>
    <xf numFmtId="3" fontId="5" fillId="9" borderId="2" xfId="0" applyNumberFormat="1" applyFont="1" applyFill="1" applyBorder="1" applyAlignment="1">
      <alignment vertical="center"/>
    </xf>
    <xf numFmtId="3" fontId="5" fillId="8" borderId="2" xfId="0" applyNumberFormat="1" applyFont="1" applyFill="1" applyBorder="1" applyAlignment="1">
      <alignment vertical="center"/>
    </xf>
    <xf numFmtId="166" fontId="11" fillId="8" borderId="2" xfId="0" applyNumberFormat="1" applyFont="1" applyFill="1" applyBorder="1" applyAlignment="1"/>
    <xf numFmtId="166" fontId="5" fillId="8" borderId="2" xfId="0" applyNumberFormat="1" applyFont="1" applyFill="1" applyBorder="1" applyAlignment="1">
      <alignment horizontal="right" vertical="center"/>
    </xf>
    <xf numFmtId="39" fontId="11" fillId="8" borderId="2" xfId="0" applyNumberFormat="1" applyFont="1" applyFill="1" applyBorder="1" applyAlignment="1"/>
    <xf numFmtId="3" fontId="17" fillId="8" borderId="2" xfId="0" applyNumberFormat="1" applyFont="1" applyFill="1" applyBorder="1" applyAlignment="1">
      <alignment vertical="center"/>
    </xf>
    <xf numFmtId="165" fontId="5" fillId="9" borderId="2" xfId="0" applyNumberFormat="1" applyFont="1" applyFill="1" applyBorder="1" applyAlignment="1">
      <alignment vertical="center"/>
    </xf>
    <xf numFmtId="165" fontId="19" fillId="2" borderId="2" xfId="0" applyNumberFormat="1" applyFont="1" applyFill="1" applyBorder="1"/>
    <xf numFmtId="3" fontId="10" fillId="2" borderId="2" xfId="0" applyNumberFormat="1" applyFont="1" applyFill="1" applyBorder="1" applyAlignment="1">
      <alignment vertical="center"/>
    </xf>
    <xf numFmtId="0" fontId="5" fillId="8" borderId="2" xfId="0" applyFont="1" applyFill="1" applyBorder="1" applyAlignment="1">
      <alignment vertical="center"/>
    </xf>
    <xf numFmtId="165" fontId="19" fillId="0" borderId="2" xfId="0" applyNumberFormat="1" applyFont="1" applyBorder="1"/>
    <xf numFmtId="165" fontId="15" fillId="3" borderId="2" xfId="0" applyNumberFormat="1" applyFont="1" applyFill="1" applyBorder="1" applyAlignment="1">
      <alignment vertical="center"/>
    </xf>
    <xf numFmtId="165" fontId="6" fillId="3" borderId="2" xfId="0" applyNumberFormat="1" applyFont="1" applyFill="1" applyBorder="1" applyAlignment="1">
      <alignment horizontal="center" vertical="center"/>
    </xf>
    <xf numFmtId="165" fontId="18" fillId="3" borderId="2" xfId="0" applyNumberFormat="1" applyFont="1" applyFill="1" applyBorder="1" applyAlignment="1">
      <alignment horizontal="center" vertical="center"/>
    </xf>
    <xf numFmtId="165" fontId="19" fillId="3" borderId="2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/>
    <xf numFmtId="43" fontId="11" fillId="3" borderId="4" xfId="0" applyNumberFormat="1" applyFont="1" applyFill="1" applyBorder="1" applyAlignment="1"/>
    <xf numFmtId="43" fontId="5" fillId="3" borderId="4" xfId="0" applyNumberFormat="1" applyFont="1" applyFill="1" applyBorder="1" applyAlignment="1"/>
    <xf numFmtId="166" fontId="6" fillId="3" borderId="4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right" vertical="center"/>
    </xf>
    <xf numFmtId="166" fontId="5" fillId="3" borderId="4" xfId="0" applyNumberFormat="1" applyFont="1" applyFill="1" applyBorder="1" applyAlignment="1">
      <alignment vertical="center"/>
    </xf>
    <xf numFmtId="166" fontId="5" fillId="3" borderId="4" xfId="0" applyNumberFormat="1" applyFont="1" applyFill="1" applyBorder="1" applyAlignment="1"/>
    <xf numFmtId="3" fontId="18" fillId="3" borderId="4" xfId="0" applyNumberFormat="1" applyFont="1" applyFill="1" applyBorder="1" applyAlignment="1">
      <alignment horizontal="right" vertical="center"/>
    </xf>
    <xf numFmtId="165" fontId="18" fillId="3" borderId="4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165" fontId="6" fillId="2" borderId="4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0" fontId="17" fillId="4" borderId="10" xfId="0" applyFont="1" applyFill="1" applyBorder="1" applyAlignment="1">
      <alignment vertical="center"/>
    </xf>
    <xf numFmtId="0" fontId="17" fillId="4" borderId="11" xfId="0" applyFont="1" applyFill="1" applyBorder="1" applyAlignment="1"/>
    <xf numFmtId="43" fontId="14" fillId="4" borderId="11" xfId="0" applyNumberFormat="1" applyFont="1" applyFill="1" applyBorder="1" applyAlignment="1"/>
    <xf numFmtId="43" fontId="17" fillId="4" borderId="11" xfId="0" applyNumberFormat="1" applyFont="1" applyFill="1" applyBorder="1" applyAlignment="1"/>
    <xf numFmtId="166" fontId="10" fillId="4" borderId="11" xfId="0" applyNumberFormat="1" applyFont="1" applyFill="1" applyBorder="1" applyAlignment="1">
      <alignment horizontal="center" vertical="center"/>
    </xf>
    <xf numFmtId="166" fontId="17" fillId="4" borderId="11" xfId="0" applyNumberFormat="1" applyFont="1" applyFill="1" applyBorder="1" applyAlignment="1">
      <alignment horizontal="right" vertical="center"/>
    </xf>
    <xf numFmtId="166" fontId="17" fillId="4" borderId="11" xfId="0" applyNumberFormat="1" applyFont="1" applyFill="1" applyBorder="1" applyAlignment="1">
      <alignment vertical="center"/>
    </xf>
    <xf numFmtId="0" fontId="10" fillId="4" borderId="7" xfId="0" applyFont="1" applyFill="1" applyBorder="1" applyAlignment="1"/>
    <xf numFmtId="166" fontId="17" fillId="4" borderId="11" xfId="0" applyNumberFormat="1" applyFont="1" applyFill="1" applyBorder="1" applyAlignment="1"/>
    <xf numFmtId="165" fontId="14" fillId="4" borderId="11" xfId="0" applyNumberFormat="1" applyFont="1" applyFill="1" applyBorder="1" applyAlignment="1">
      <alignment vertical="center"/>
    </xf>
    <xf numFmtId="3" fontId="17" fillId="4" borderId="11" xfId="0" applyNumberFormat="1" applyFont="1" applyFill="1" applyBorder="1" applyAlignment="1">
      <alignment vertical="center"/>
    </xf>
    <xf numFmtId="3" fontId="14" fillId="4" borderId="11" xfId="0" applyNumberFormat="1" applyFont="1" applyFill="1" applyBorder="1" applyAlignment="1">
      <alignment vertical="center"/>
    </xf>
    <xf numFmtId="165" fontId="17" fillId="4" borderId="11" xfId="0" applyNumberFormat="1" applyFont="1" applyFill="1" applyBorder="1" applyAlignment="1">
      <alignment horizontal="center" vertical="center"/>
    </xf>
    <xf numFmtId="165" fontId="20" fillId="2" borderId="4" xfId="0" applyNumberFormat="1" applyFont="1" applyFill="1" applyBorder="1" applyAlignment="1">
      <alignment vertical="center"/>
    </xf>
    <xf numFmtId="165" fontId="11" fillId="5" borderId="2" xfId="0" applyNumberFormat="1" applyFont="1" applyFill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/>
    <xf numFmtId="165" fontId="11" fillId="0" borderId="2" xfId="0" applyNumberFormat="1" applyFont="1" applyBorder="1"/>
    <xf numFmtId="165" fontId="11" fillId="5" borderId="2" xfId="0" applyNumberFormat="1" applyFont="1" applyFill="1" applyBorder="1"/>
    <xf numFmtId="165" fontId="5" fillId="2" borderId="2" xfId="0" applyNumberFormat="1" applyFont="1" applyFill="1" applyBorder="1" applyAlignment="1"/>
    <xf numFmtId="165" fontId="5" fillId="5" borderId="2" xfId="0" applyNumberFormat="1" applyFont="1" applyFill="1" applyBorder="1"/>
    <xf numFmtId="165" fontId="6" fillId="0" borderId="2" xfId="0" applyNumberFormat="1" applyFont="1" applyBorder="1"/>
    <xf numFmtId="166" fontId="5" fillId="3" borderId="3" xfId="0" applyNumberFormat="1" applyFont="1" applyFill="1" applyBorder="1" applyAlignment="1">
      <alignment vertical="center"/>
    </xf>
    <xf numFmtId="0" fontId="10" fillId="3" borderId="0" xfId="0" applyFont="1" applyFill="1" applyBorder="1" applyAlignment="1"/>
    <xf numFmtId="3" fontId="17" fillId="4" borderId="2" xfId="0" applyNumberFormat="1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165" fontId="5" fillId="7" borderId="2" xfId="0" applyNumberFormat="1" applyFont="1" applyFill="1" applyBorder="1" applyAlignment="1">
      <alignment horizontal="center" vertical="center"/>
    </xf>
    <xf numFmtId="3" fontId="6" fillId="4" borderId="11" xfId="0" applyNumberFormat="1" applyFont="1" applyFill="1" applyBorder="1" applyAlignment="1">
      <alignment vertical="center"/>
    </xf>
    <xf numFmtId="3" fontId="6" fillId="4" borderId="13" xfId="0" applyNumberFormat="1" applyFont="1" applyFill="1" applyBorder="1" applyAlignment="1">
      <alignment vertical="center"/>
    </xf>
    <xf numFmtId="0" fontId="2" fillId="3" borderId="0" xfId="0" applyFont="1" applyFill="1" applyBorder="1"/>
    <xf numFmtId="165" fontId="5" fillId="6" borderId="2" xfId="0" applyNumberFormat="1" applyFont="1" applyFill="1" applyBorder="1" applyAlignment="1">
      <alignment vertical="center"/>
    </xf>
    <xf numFmtId="0" fontId="5" fillId="3" borderId="0" xfId="0" applyFont="1" applyFill="1"/>
    <xf numFmtId="43" fontId="5" fillId="3" borderId="3" xfId="0" applyNumberFormat="1" applyFont="1" applyFill="1" applyBorder="1" applyAlignment="1">
      <alignment horizontal="center" vertical="center"/>
    </xf>
    <xf numFmtId="43" fontId="5" fillId="3" borderId="3" xfId="0" applyNumberFormat="1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0" fontId="9" fillId="3" borderId="0" xfId="0" applyFont="1" applyFill="1" applyBorder="1" applyAlignment="1"/>
    <xf numFmtId="0" fontId="6" fillId="3" borderId="3" xfId="0" applyFont="1" applyFill="1" applyBorder="1" applyAlignment="1"/>
    <xf numFmtId="0" fontId="6" fillId="3" borderId="3" xfId="0" applyFont="1" applyFill="1" applyBorder="1"/>
    <xf numFmtId="43" fontId="5" fillId="6" borderId="3" xfId="0" applyNumberFormat="1" applyFont="1" applyFill="1" applyBorder="1" applyAlignment="1">
      <alignment vertical="center"/>
    </xf>
    <xf numFmtId="4" fontId="5" fillId="5" borderId="2" xfId="0" applyNumberFormat="1" applyFont="1" applyFill="1" applyBorder="1"/>
    <xf numFmtId="166" fontId="5" fillId="5" borderId="2" xfId="0" applyNumberFormat="1" applyFont="1" applyFill="1" applyBorder="1"/>
    <xf numFmtId="0" fontId="6" fillId="5" borderId="3" xfId="0" applyFont="1" applyFill="1" applyBorder="1"/>
    <xf numFmtId="43" fontId="5" fillId="8" borderId="3" xfId="0" applyNumberFormat="1" applyFont="1" applyFill="1" applyBorder="1" applyAlignment="1">
      <alignment vertical="center"/>
    </xf>
    <xf numFmtId="43" fontId="5" fillId="9" borderId="3" xfId="0" applyNumberFormat="1" applyFont="1" applyFill="1" applyBorder="1" applyAlignment="1">
      <alignment vertical="center"/>
    </xf>
    <xf numFmtId="4" fontId="6" fillId="0" borderId="2" xfId="0" applyNumberFormat="1" applyFont="1" applyBorder="1"/>
    <xf numFmtId="3" fontId="6" fillId="8" borderId="3" xfId="0" applyNumberFormat="1" applyFont="1" applyFill="1" applyBorder="1" applyAlignment="1">
      <alignment vertical="center"/>
    </xf>
    <xf numFmtId="3" fontId="20" fillId="3" borderId="2" xfId="0" applyNumberFormat="1" applyFont="1" applyFill="1" applyBorder="1" applyAlignment="1">
      <alignment vertical="center"/>
    </xf>
    <xf numFmtId="165" fontId="20" fillId="2" borderId="2" xfId="0" applyNumberFormat="1" applyFont="1" applyFill="1" applyBorder="1" applyAlignment="1">
      <alignment vertical="center"/>
    </xf>
    <xf numFmtId="3" fontId="20" fillId="2" borderId="2" xfId="0" applyNumberFormat="1" applyFont="1" applyFill="1" applyBorder="1" applyAlignment="1">
      <alignment vertical="center"/>
    </xf>
    <xf numFmtId="165" fontId="20" fillId="3" borderId="2" xfId="0" applyNumberFormat="1" applyFont="1" applyFill="1" applyBorder="1" applyAlignment="1">
      <alignment horizontal="right" vertical="center"/>
    </xf>
    <xf numFmtId="165" fontId="20" fillId="3" borderId="2" xfId="0" applyNumberFormat="1" applyFont="1" applyFill="1" applyBorder="1" applyAlignment="1">
      <alignment vertical="center"/>
    </xf>
    <xf numFmtId="3" fontId="20" fillId="3" borderId="2" xfId="0" applyNumberFormat="1" applyFont="1" applyFill="1" applyBorder="1" applyAlignment="1">
      <alignment horizontal="right" vertical="center"/>
    </xf>
    <xf numFmtId="165" fontId="11" fillId="2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4" fontId="6" fillId="0" borderId="2" xfId="0" applyNumberFormat="1" applyFont="1" applyBorder="1" applyAlignment="1"/>
    <xf numFmtId="165" fontId="6" fillId="2" borderId="5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3" fontId="6" fillId="7" borderId="2" xfId="0" applyNumberFormat="1" applyFont="1" applyFill="1" applyBorder="1"/>
    <xf numFmtId="0" fontId="5" fillId="3" borderId="2" xfId="0" applyFont="1" applyFill="1" applyBorder="1"/>
    <xf numFmtId="0" fontId="5" fillId="8" borderId="2" xfId="0" applyFont="1" applyFill="1" applyBorder="1"/>
    <xf numFmtId="0" fontId="6" fillId="4" borderId="2" xfId="0" applyFont="1" applyFill="1" applyBorder="1"/>
    <xf numFmtId="0" fontId="9" fillId="0" borderId="2" xfId="0" applyFont="1" applyBorder="1"/>
    <xf numFmtId="43" fontId="6" fillId="2" borderId="2" xfId="0" applyNumberFormat="1" applyFont="1" applyFill="1" applyBorder="1"/>
    <xf numFmtId="166" fontId="9" fillId="2" borderId="2" xfId="0" applyNumberFormat="1" applyFont="1" applyFill="1" applyBorder="1" applyAlignment="1"/>
    <xf numFmtId="39" fontId="6" fillId="2" borderId="2" xfId="0" applyNumberFormat="1" applyFont="1" applyFill="1" applyBorder="1" applyAlignment="1">
      <alignment horizontal="center" vertical="center"/>
    </xf>
    <xf numFmtId="43" fontId="5" fillId="2" borderId="3" xfId="0" applyNumberFormat="1" applyFont="1" applyFill="1" applyBorder="1" applyAlignment="1">
      <alignment vertical="center"/>
    </xf>
    <xf numFmtId="43" fontId="6" fillId="2" borderId="2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166" fontId="6" fillId="2" borderId="2" xfId="0" applyNumberFormat="1" applyFont="1" applyFill="1" applyBorder="1" applyAlignment="1"/>
    <xf numFmtId="166" fontId="13" fillId="2" borderId="2" xfId="0" applyNumberFormat="1" applyFont="1" applyFill="1" applyBorder="1"/>
    <xf numFmtId="3" fontId="6" fillId="2" borderId="3" xfId="0" applyNumberFormat="1" applyFont="1" applyFill="1" applyBorder="1" applyAlignment="1">
      <alignment vertical="center"/>
    </xf>
    <xf numFmtId="166" fontId="9" fillId="2" borderId="2" xfId="0" applyNumberFormat="1" applyFont="1" applyFill="1" applyBorder="1"/>
    <xf numFmtId="166" fontId="11" fillId="2" borderId="2" xfId="0" applyNumberFormat="1" applyFont="1" applyFill="1" applyBorder="1" applyAlignment="1"/>
    <xf numFmtId="43" fontId="6" fillId="6" borderId="2" xfId="0" applyNumberFormat="1" applyFont="1" applyFill="1" applyBorder="1"/>
    <xf numFmtId="43" fontId="6" fillId="8" borderId="2" xfId="0" applyNumberFormat="1" applyFont="1" applyFill="1" applyBorder="1"/>
    <xf numFmtId="4" fontId="6" fillId="0" borderId="0" xfId="0" applyNumberFormat="1" applyFont="1"/>
    <xf numFmtId="43" fontId="6" fillId="3" borderId="2" xfId="0" applyNumberFormat="1" applyFont="1" applyFill="1" applyBorder="1"/>
    <xf numFmtId="165" fontId="6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9" fontId="18" fillId="2" borderId="2" xfId="0" applyNumberFormat="1" applyFont="1" applyFill="1" applyBorder="1" applyAlignment="1">
      <alignment horizontal="center" vertical="center"/>
    </xf>
    <xf numFmtId="43" fontId="18" fillId="2" borderId="2" xfId="0" applyNumberFormat="1" applyFont="1" applyFill="1" applyBorder="1" applyAlignment="1">
      <alignment vertical="center"/>
    </xf>
    <xf numFmtId="165" fontId="15" fillId="2" borderId="2" xfId="0" applyNumberFormat="1" applyFont="1" applyFill="1" applyBorder="1" applyAlignment="1">
      <alignment horizontal="center" vertical="center"/>
    </xf>
    <xf numFmtId="165" fontId="15" fillId="7" borderId="2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66" fontId="6" fillId="7" borderId="2" xfId="0" applyNumberFormat="1" applyFont="1" applyFill="1" applyBorder="1" applyAlignment="1">
      <alignment horizontal="center" vertical="center"/>
    </xf>
    <xf numFmtId="43" fontId="6" fillId="7" borderId="2" xfId="0" applyNumberFormat="1" applyFont="1" applyFill="1" applyBorder="1" applyAlignment="1">
      <alignment horizontal="center" vertical="center"/>
    </xf>
    <xf numFmtId="43" fontId="5" fillId="3" borderId="2" xfId="0" applyNumberFormat="1" applyFont="1" applyFill="1" applyBorder="1"/>
    <xf numFmtId="39" fontId="6" fillId="3" borderId="2" xfId="0" applyNumberFormat="1" applyFont="1" applyFill="1" applyBorder="1" applyAlignment="1"/>
    <xf numFmtId="43" fontId="6" fillId="3" borderId="2" xfId="0" applyNumberFormat="1" applyFont="1" applyFill="1" applyBorder="1" applyAlignment="1">
      <alignment horizontal="center" vertical="center"/>
    </xf>
    <xf numFmtId="43" fontId="5" fillId="3" borderId="2" xfId="0" applyNumberFormat="1" applyFont="1" applyFill="1" applyBorder="1" applyAlignment="1">
      <alignment horizontal="center"/>
    </xf>
    <xf numFmtId="43" fontId="5" fillId="3" borderId="2" xfId="0" applyNumberFormat="1" applyFont="1" applyFill="1" applyBorder="1" applyAlignment="1">
      <alignment horizontal="right" vertical="center"/>
    </xf>
    <xf numFmtId="43" fontId="5" fillId="3" borderId="2" xfId="0" applyNumberFormat="1" applyFont="1" applyFill="1" applyBorder="1" applyAlignment="1">
      <alignment vertical="center"/>
    </xf>
    <xf numFmtId="43" fontId="6" fillId="3" borderId="2" xfId="0" applyNumberFormat="1" applyFont="1" applyFill="1" applyBorder="1" applyAlignment="1">
      <alignment vertical="center"/>
    </xf>
    <xf numFmtId="43" fontId="5" fillId="0" borderId="2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wrapText="1"/>
    </xf>
    <xf numFmtId="0" fontId="5" fillId="6" borderId="2" xfId="0" applyFont="1" applyFill="1" applyBorder="1" applyAlignment="1"/>
    <xf numFmtId="0" fontId="8" fillId="6" borderId="2" xfId="0" applyFont="1" applyFill="1" applyBorder="1" applyAlignment="1"/>
    <xf numFmtId="164" fontId="5" fillId="7" borderId="2" xfId="0" applyNumberFormat="1" applyFont="1" applyFill="1" applyBorder="1" applyAlignment="1"/>
    <xf numFmtId="164" fontId="7" fillId="7" borderId="2" xfId="0" applyNumberFormat="1" applyFont="1" applyFill="1" applyBorder="1" applyAlignment="1"/>
    <xf numFmtId="0" fontId="5" fillId="8" borderId="2" xfId="0" applyFont="1" applyFill="1" applyBorder="1" applyAlignment="1">
      <alignment vertical="center"/>
    </xf>
    <xf numFmtId="0" fontId="7" fillId="8" borderId="2" xfId="0" applyFont="1" applyFill="1" applyBorder="1" applyAlignment="1"/>
    <xf numFmtId="164" fontId="5" fillId="3" borderId="2" xfId="0" applyNumberFormat="1" applyFont="1" applyFill="1" applyBorder="1" applyAlignment="1"/>
    <xf numFmtId="0" fontId="0" fillId="3" borderId="2" xfId="0" applyFill="1" applyBorder="1" applyAlignment="1"/>
    <xf numFmtId="0" fontId="5" fillId="7" borderId="3" xfId="0" applyFont="1" applyFill="1" applyBorder="1" applyAlignment="1"/>
    <xf numFmtId="0" fontId="0" fillId="7" borderId="6" xfId="0" applyFill="1" applyBorder="1" applyAlignment="1"/>
    <xf numFmtId="0" fontId="5" fillId="3" borderId="3" xfId="0" applyFont="1" applyFill="1" applyBorder="1" applyAlignment="1">
      <alignment vertical="center"/>
    </xf>
    <xf numFmtId="0" fontId="0" fillId="3" borderId="6" xfId="0" applyFill="1" applyBorder="1" applyAlignment="1"/>
    <xf numFmtId="0" fontId="5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3" borderId="0" xfId="0" applyFont="1" applyFill="1"/>
    <xf numFmtId="0" fontId="21" fillId="0" borderId="2" xfId="0" applyFont="1" applyBorder="1" applyAlignment="1">
      <alignment horizontal="center" vertical="center" wrapText="1"/>
    </xf>
    <xf numFmtId="0" fontId="22" fillId="7" borderId="2" xfId="0" applyFont="1" applyFill="1" applyBorder="1" applyAlignment="1">
      <alignment vertical="center"/>
    </xf>
    <xf numFmtId="0" fontId="22" fillId="7" borderId="2" xfId="0" applyFont="1" applyFill="1" applyBorder="1" applyAlignment="1"/>
    <xf numFmtId="0" fontId="22" fillId="0" borderId="0" xfId="0" applyFont="1" applyBorder="1" applyAlignment="1"/>
    <xf numFmtId="3" fontId="22" fillId="0" borderId="0" xfId="0" applyNumberFormat="1" applyFont="1" applyBorder="1" applyAlignment="1"/>
    <xf numFmtId="3" fontId="22" fillId="0" borderId="0" xfId="0" applyNumberFormat="1" applyFont="1" applyBorder="1" applyAlignment="1">
      <alignment vertical="center"/>
    </xf>
    <xf numFmtId="0" fontId="22" fillId="3" borderId="2" xfId="0" applyFont="1" applyFill="1" applyBorder="1" applyAlignment="1">
      <alignment vertical="center"/>
    </xf>
    <xf numFmtId="0" fontId="22" fillId="3" borderId="2" xfId="0" applyFont="1" applyFill="1" applyBorder="1" applyAlignment="1"/>
    <xf numFmtId="164" fontId="23" fillId="7" borderId="2" xfId="0" applyNumberFormat="1" applyFont="1" applyFill="1" applyBorder="1" applyAlignment="1"/>
    <xf numFmtId="0" fontId="22" fillId="0" borderId="0" xfId="0" applyFont="1" applyBorder="1"/>
    <xf numFmtId="0" fontId="24" fillId="3" borderId="2" xfId="0" applyFont="1" applyFill="1" applyBorder="1" applyAlignment="1"/>
    <xf numFmtId="0" fontId="24" fillId="3" borderId="6" xfId="0" applyFont="1" applyFill="1" applyBorder="1" applyAlignment="1"/>
    <xf numFmtId="0" fontId="24" fillId="7" borderId="6" xfId="0" applyFont="1" applyFill="1" applyBorder="1" applyAlignment="1"/>
    <xf numFmtId="0" fontId="23" fillId="8" borderId="2" xfId="0" applyFont="1" applyFill="1" applyBorder="1" applyAlignment="1"/>
    <xf numFmtId="43" fontId="25" fillId="4" borderId="2" xfId="0" applyNumberFormat="1" applyFont="1" applyFill="1" applyBorder="1" applyAlignment="1"/>
    <xf numFmtId="43" fontId="25" fillId="8" borderId="2" xfId="0" applyNumberFormat="1" applyFont="1" applyFill="1" applyBorder="1" applyAlignment="1"/>
    <xf numFmtId="166" fontId="25" fillId="8" borderId="2" xfId="0" applyNumberFormat="1" applyFont="1" applyFill="1" applyBorder="1" applyAlignment="1"/>
    <xf numFmtId="0" fontId="23" fillId="3" borderId="0" xfId="0" applyFont="1" applyFill="1" applyBorder="1" applyAlignment="1"/>
    <xf numFmtId="43" fontId="25" fillId="3" borderId="0" xfId="0" applyNumberFormat="1" applyFont="1" applyFill="1" applyBorder="1" applyAlignment="1"/>
    <xf numFmtId="166" fontId="25" fillId="3" borderId="0" xfId="0" applyNumberFormat="1" applyFont="1" applyFill="1" applyBorder="1" applyAlignment="1"/>
    <xf numFmtId="0" fontId="22" fillId="3" borderId="0" xfId="0" applyFont="1" applyFill="1" applyBorder="1"/>
    <xf numFmtId="0" fontId="24" fillId="6" borderId="2" xfId="0" applyFont="1" applyFill="1" applyBorder="1" applyAlignment="1"/>
    <xf numFmtId="17" fontId="21" fillId="0" borderId="2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" fontId="21" fillId="3" borderId="2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3" borderId="0" xfId="0" applyFont="1" applyFill="1" applyBorder="1"/>
    <xf numFmtId="0" fontId="24" fillId="3" borderId="2" xfId="0" applyFont="1" applyFill="1" applyBorder="1" applyAlignment="1"/>
    <xf numFmtId="0" fontId="23" fillId="8" borderId="2" xfId="0" applyFont="1" applyFill="1" applyBorder="1" applyAlignment="1"/>
    <xf numFmtId="0" fontId="22" fillId="3" borderId="2" xfId="0" applyFont="1" applyFill="1" applyBorder="1" applyAlignment="1">
      <alignment wrapText="1"/>
    </xf>
    <xf numFmtId="0" fontId="24" fillId="3" borderId="2" xfId="0" applyFont="1" applyFill="1" applyBorder="1" applyAlignment="1">
      <alignment wrapText="1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right" vertical="center"/>
    </xf>
    <xf numFmtId="164" fontId="21" fillId="7" borderId="3" xfId="0" applyNumberFormat="1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4" fontId="21" fillId="0" borderId="2" xfId="0" applyNumberFormat="1" applyFont="1" applyBorder="1" applyAlignment="1">
      <alignment vertical="center"/>
    </xf>
    <xf numFmtId="4" fontId="21" fillId="7" borderId="2" xfId="0" applyNumberFormat="1" applyFont="1" applyFill="1" applyBorder="1" applyAlignment="1">
      <alignment horizontal="right" vertical="center"/>
    </xf>
    <xf numFmtId="4" fontId="22" fillId="3" borderId="2" xfId="0" applyNumberFormat="1" applyFont="1" applyFill="1" applyBorder="1" applyAlignment="1">
      <alignment horizontal="right" vertical="center"/>
    </xf>
    <xf numFmtId="4" fontId="21" fillId="3" borderId="2" xfId="0" applyNumberFormat="1" applyFont="1" applyFill="1" applyBorder="1" applyAlignment="1">
      <alignment horizontal="right" vertical="center"/>
    </xf>
    <xf numFmtId="4" fontId="21" fillId="2" borderId="2" xfId="0" applyNumberFormat="1" applyFont="1" applyFill="1" applyBorder="1" applyAlignment="1">
      <alignment horizontal="right" vertical="center"/>
    </xf>
    <xf numFmtId="4" fontId="21" fillId="9" borderId="2" xfId="0" applyNumberFormat="1" applyFont="1" applyFill="1" applyBorder="1" applyAlignment="1">
      <alignment vertical="center"/>
    </xf>
    <xf numFmtId="4" fontId="22" fillId="2" borderId="2" xfId="0" applyNumberFormat="1" applyFont="1" applyFill="1" applyBorder="1" applyAlignment="1">
      <alignment vertical="center"/>
    </xf>
    <xf numFmtId="4" fontId="21" fillId="2" borderId="2" xfId="0" applyNumberFormat="1" applyFont="1" applyFill="1" applyBorder="1" applyAlignment="1">
      <alignment vertical="center"/>
    </xf>
    <xf numFmtId="4" fontId="21" fillId="9" borderId="2" xfId="0" applyNumberFormat="1" applyFont="1" applyFill="1" applyBorder="1" applyAlignment="1">
      <alignment horizontal="right" vertical="center"/>
    </xf>
    <xf numFmtId="4" fontId="22" fillId="2" borderId="2" xfId="0" applyNumberFormat="1" applyFont="1" applyFill="1" applyBorder="1" applyAlignment="1">
      <alignment horizontal="right" vertical="center"/>
    </xf>
    <xf numFmtId="4" fontId="26" fillId="2" borderId="2" xfId="0" applyNumberFormat="1" applyFont="1" applyFill="1" applyBorder="1" applyAlignment="1">
      <alignment horizontal="right" vertical="center"/>
    </xf>
    <xf numFmtId="4" fontId="27" fillId="7" borderId="2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3" fillId="3" borderId="0" xfId="0" applyFont="1" applyFill="1"/>
    <xf numFmtId="0" fontId="24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3" borderId="0" xfId="0" applyFont="1" applyFill="1"/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17" fontId="23" fillId="0" borderId="2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" fontId="23" fillId="3" borderId="2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6" fontId="23" fillId="0" borderId="2" xfId="0" applyNumberFormat="1" applyFont="1" applyBorder="1" applyAlignment="1">
      <alignment horizontal="center"/>
    </xf>
    <xf numFmtId="166" fontId="23" fillId="3" borderId="2" xfId="0" applyNumberFormat="1" applyFont="1" applyFill="1" applyBorder="1" applyAlignment="1">
      <alignment horizontal="center" vertical="center"/>
    </xf>
    <xf numFmtId="166" fontId="23" fillId="3" borderId="2" xfId="0" applyNumberFormat="1" applyFont="1" applyFill="1" applyBorder="1" applyAlignment="1">
      <alignment vertical="center"/>
    </xf>
    <xf numFmtId="166" fontId="23" fillId="0" borderId="2" xfId="0" applyNumberFormat="1" applyFont="1" applyBorder="1" applyAlignment="1">
      <alignment horizontal="center" vertical="center"/>
    </xf>
    <xf numFmtId="165" fontId="23" fillId="3" borderId="2" xfId="0" applyNumberFormat="1" applyFont="1" applyFill="1" applyBorder="1" applyAlignment="1">
      <alignment horizontal="center" vertical="center"/>
    </xf>
    <xf numFmtId="165" fontId="23" fillId="0" borderId="2" xfId="0" applyNumberFormat="1" applyFont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165" fontId="23" fillId="2" borderId="2" xfId="0" applyNumberFormat="1" applyFont="1" applyFill="1" applyBorder="1" applyAlignment="1">
      <alignment horizontal="center" vertical="center"/>
    </xf>
    <xf numFmtId="17" fontId="23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39" fontId="23" fillId="0" borderId="2" xfId="0" applyNumberFormat="1" applyFont="1" applyBorder="1" applyAlignment="1">
      <alignment horizontal="center" vertical="center"/>
    </xf>
    <xf numFmtId="43" fontId="23" fillId="3" borderId="3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7" borderId="2" xfId="0" applyFont="1" applyFill="1" applyBorder="1" applyAlignment="1">
      <alignment vertical="center"/>
    </xf>
    <xf numFmtId="0" fontId="24" fillId="7" borderId="2" xfId="0" applyFont="1" applyFill="1" applyBorder="1" applyAlignment="1"/>
    <xf numFmtId="0" fontId="24" fillId="0" borderId="0" xfId="0" applyFont="1" applyBorder="1" applyAlignment="1"/>
    <xf numFmtId="3" fontId="24" fillId="0" borderId="0" xfId="0" applyNumberFormat="1" applyFont="1" applyBorder="1" applyAlignment="1">
      <alignment vertical="center"/>
    </xf>
    <xf numFmtId="0" fontId="24" fillId="3" borderId="2" xfId="0" applyFont="1" applyFill="1" applyBorder="1" applyAlignment="1">
      <alignment vertical="center"/>
    </xf>
    <xf numFmtId="43" fontId="25" fillId="3" borderId="2" xfId="0" applyNumberFormat="1" applyFont="1" applyFill="1" applyBorder="1" applyAlignment="1"/>
    <xf numFmtId="166" fontId="24" fillId="3" borderId="2" xfId="0" applyNumberFormat="1" applyFont="1" applyFill="1" applyBorder="1" applyAlignment="1">
      <alignment vertical="center"/>
    </xf>
    <xf numFmtId="165" fontId="24" fillId="3" borderId="2" xfId="0" applyNumberFormat="1" applyFont="1" applyFill="1" applyBorder="1" applyAlignment="1">
      <alignment vertical="center"/>
    </xf>
    <xf numFmtId="165" fontId="23" fillId="2" borderId="2" xfId="0" applyNumberFormat="1" applyFont="1" applyFill="1" applyBorder="1" applyAlignment="1">
      <alignment vertical="center"/>
    </xf>
    <xf numFmtId="3" fontId="24" fillId="2" borderId="2" xfId="0" applyNumberFormat="1" applyFont="1" applyFill="1" applyBorder="1" applyAlignment="1">
      <alignment vertical="center"/>
    </xf>
    <xf numFmtId="3" fontId="23" fillId="2" borderId="2" xfId="0" applyNumberFormat="1" applyFont="1" applyFill="1" applyBorder="1" applyAlignment="1">
      <alignment vertical="center"/>
    </xf>
    <xf numFmtId="166" fontId="28" fillId="2" borderId="2" xfId="0" applyNumberFormat="1" applyFont="1" applyFill="1" applyBorder="1" applyAlignment="1"/>
    <xf numFmtId="165" fontId="24" fillId="2" borderId="2" xfId="0" applyNumberFormat="1" applyFont="1" applyFill="1" applyBorder="1" applyAlignment="1">
      <alignment vertical="center"/>
    </xf>
    <xf numFmtId="43" fontId="23" fillId="2" borderId="3" xfId="0" applyNumberFormat="1" applyFont="1" applyFill="1" applyBorder="1" applyAlignment="1">
      <alignment vertical="center"/>
    </xf>
    <xf numFmtId="43" fontId="24" fillId="2" borderId="2" xfId="0" applyNumberFormat="1" applyFont="1" applyFill="1" applyBorder="1"/>
    <xf numFmtId="166" fontId="24" fillId="3" borderId="2" xfId="0" applyNumberFormat="1" applyFont="1" applyFill="1" applyBorder="1" applyAlignment="1">
      <alignment horizontal="center" vertical="center"/>
    </xf>
    <xf numFmtId="0" fontId="24" fillId="0" borderId="0" xfId="0" applyFont="1" applyBorder="1"/>
    <xf numFmtId="164" fontId="23" fillId="3" borderId="2" xfId="0" applyNumberFormat="1" applyFont="1" applyFill="1" applyBorder="1" applyAlignment="1"/>
    <xf numFmtId="43" fontId="28" fillId="3" borderId="2" xfId="0" applyNumberFormat="1" applyFont="1" applyFill="1" applyBorder="1" applyAlignment="1"/>
    <xf numFmtId="166" fontId="28" fillId="3" borderId="2" xfId="0" applyNumberFormat="1" applyFont="1" applyFill="1" applyBorder="1" applyAlignment="1"/>
    <xf numFmtId="0" fontId="24" fillId="0" borderId="2" xfId="0" applyFont="1" applyBorder="1" applyAlignment="1">
      <alignment vertical="center"/>
    </xf>
    <xf numFmtId="0" fontId="24" fillId="0" borderId="2" xfId="0" applyFont="1" applyBorder="1" applyAlignment="1"/>
    <xf numFmtId="0" fontId="24" fillId="3" borderId="0" xfId="0" applyFont="1" applyFill="1" applyBorder="1" applyAlignment="1"/>
    <xf numFmtId="0" fontId="23" fillId="3" borderId="3" xfId="0" applyFont="1" applyFill="1" applyBorder="1" applyAlignment="1">
      <alignment vertical="center"/>
    </xf>
    <xf numFmtId="0" fontId="24" fillId="0" borderId="7" xfId="0" applyFont="1" applyBorder="1"/>
    <xf numFmtId="0" fontId="23" fillId="7" borderId="3" xfId="0" applyFont="1" applyFill="1" applyBorder="1" applyAlignment="1"/>
    <xf numFmtId="0" fontId="23" fillId="3" borderId="2" xfId="0" applyFont="1" applyFill="1" applyBorder="1" applyAlignment="1">
      <alignment vertical="center"/>
    </xf>
    <xf numFmtId="0" fontId="23" fillId="3" borderId="2" xfId="0" applyFont="1" applyFill="1" applyBorder="1" applyAlignment="1"/>
    <xf numFmtId="166" fontId="25" fillId="3" borderId="2" xfId="0" applyNumberFormat="1" applyFont="1" applyFill="1" applyBorder="1" applyAlignment="1"/>
    <xf numFmtId="3" fontId="24" fillId="3" borderId="2" xfId="0" applyNumberFormat="1" applyFont="1" applyFill="1" applyBorder="1" applyAlignment="1">
      <alignment vertical="center"/>
    </xf>
    <xf numFmtId="3" fontId="23" fillId="3" borderId="2" xfId="0" applyNumberFormat="1" applyFont="1" applyFill="1" applyBorder="1" applyAlignment="1">
      <alignment vertical="center"/>
    </xf>
    <xf numFmtId="166" fontId="25" fillId="2" borderId="2" xfId="0" applyNumberFormat="1" applyFont="1" applyFill="1" applyBorder="1" applyAlignment="1"/>
    <xf numFmtId="3" fontId="29" fillId="3" borderId="2" xfId="0" applyNumberFormat="1" applyFont="1" applyFill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0" fontId="23" fillId="8" borderId="2" xfId="0" applyFont="1" applyFill="1" applyBorder="1" applyAlignment="1">
      <alignment vertical="center"/>
    </xf>
    <xf numFmtId="166" fontId="23" fillId="8" borderId="2" xfId="0" applyNumberFormat="1" applyFont="1" applyFill="1" applyBorder="1" applyAlignment="1">
      <alignment horizontal="center" vertical="center"/>
    </xf>
    <xf numFmtId="166" fontId="23" fillId="8" borderId="2" xfId="0" applyNumberFormat="1" applyFont="1" applyFill="1" applyBorder="1" applyAlignment="1">
      <alignment vertical="center"/>
    </xf>
    <xf numFmtId="166" fontId="23" fillId="8" borderId="8" xfId="0" applyNumberFormat="1" applyFont="1" applyFill="1" applyBorder="1" applyAlignment="1">
      <alignment vertical="center"/>
    </xf>
    <xf numFmtId="3" fontId="23" fillId="8" borderId="9" xfId="0" applyNumberFormat="1" applyFont="1" applyFill="1" applyBorder="1" applyAlignment="1">
      <alignment vertical="center"/>
    </xf>
    <xf numFmtId="3" fontId="23" fillId="8" borderId="5" xfId="0" applyNumberFormat="1" applyFont="1" applyFill="1" applyBorder="1" applyAlignment="1">
      <alignment vertical="center"/>
    </xf>
    <xf numFmtId="165" fontId="23" fillId="8" borderId="2" xfId="0" applyNumberFormat="1" applyFont="1" applyFill="1" applyBorder="1" applyAlignment="1">
      <alignment vertical="center"/>
    </xf>
    <xf numFmtId="3" fontId="24" fillId="8" borderId="2" xfId="0" applyNumberFormat="1" applyFont="1" applyFill="1" applyBorder="1" applyAlignment="1">
      <alignment vertical="center"/>
    </xf>
    <xf numFmtId="3" fontId="24" fillId="3" borderId="0" xfId="0" applyNumberFormat="1" applyFont="1" applyFill="1" applyBorder="1" applyAlignment="1">
      <alignment vertical="center"/>
    </xf>
    <xf numFmtId="3" fontId="23" fillId="8" borderId="2" xfId="0" applyNumberFormat="1" applyFont="1" applyFill="1" applyBorder="1" applyAlignment="1">
      <alignment vertical="center"/>
    </xf>
    <xf numFmtId="43" fontId="23" fillId="8" borderId="3" xfId="0" applyNumberFormat="1" applyFont="1" applyFill="1" applyBorder="1" applyAlignment="1">
      <alignment vertical="center"/>
    </xf>
    <xf numFmtId="43" fontId="24" fillId="8" borderId="2" xfId="0" applyNumberFormat="1" applyFont="1" applyFill="1" applyBorder="1"/>
    <xf numFmtId="0" fontId="23" fillId="3" borderId="0" xfId="0" applyFont="1" applyFill="1" applyBorder="1" applyAlignment="1">
      <alignment vertical="center"/>
    </xf>
    <xf numFmtId="166" fontId="23" fillId="3" borderId="0" xfId="0" applyNumberFormat="1" applyFont="1" applyFill="1" applyBorder="1" applyAlignment="1">
      <alignment horizontal="center" vertical="center"/>
    </xf>
    <xf numFmtId="166" fontId="23" fillId="3" borderId="0" xfId="0" applyNumberFormat="1" applyFont="1" applyFill="1" applyBorder="1" applyAlignment="1">
      <alignment vertical="center"/>
    </xf>
    <xf numFmtId="166" fontId="23" fillId="3" borderId="6" xfId="0" applyNumberFormat="1" applyFont="1" applyFill="1" applyBorder="1" applyAlignment="1">
      <alignment vertical="center"/>
    </xf>
    <xf numFmtId="3" fontId="24" fillId="3" borderId="4" xfId="0" applyNumberFormat="1" applyFont="1" applyFill="1" applyBorder="1" applyAlignment="1">
      <alignment vertical="center"/>
    </xf>
    <xf numFmtId="3" fontId="23" fillId="3" borderId="5" xfId="0" applyNumberFormat="1" applyFont="1" applyFill="1" applyBorder="1" applyAlignment="1">
      <alignment vertical="center"/>
    </xf>
    <xf numFmtId="43" fontId="23" fillId="3" borderId="3" xfId="0" applyNumberFormat="1" applyFont="1" applyFill="1" applyBorder="1" applyAlignment="1">
      <alignment vertical="center"/>
    </xf>
    <xf numFmtId="43" fontId="24" fillId="3" borderId="2" xfId="0" applyNumberFormat="1" applyFont="1" applyFill="1" applyBorder="1"/>
    <xf numFmtId="0" fontId="24" fillId="3" borderId="0" xfId="0" applyFont="1" applyFill="1" applyBorder="1"/>
    <xf numFmtId="0" fontId="23" fillId="6" borderId="2" xfId="0" applyFont="1" applyFill="1" applyBorder="1" applyAlignment="1">
      <alignment horizontal="left" vertical="center"/>
    </xf>
    <xf numFmtId="0" fontId="23" fillId="6" borderId="2" xfId="0" applyFont="1" applyFill="1" applyBorder="1" applyAlignment="1">
      <alignment horizontal="left"/>
    </xf>
    <xf numFmtId="0" fontId="23" fillId="0" borderId="0" xfId="0" applyFont="1" applyBorder="1" applyAlignment="1"/>
    <xf numFmtId="3" fontId="23" fillId="0" borderId="0" xfId="0" applyNumberFormat="1" applyFont="1" applyBorder="1" applyAlignment="1">
      <alignment vertical="center"/>
    </xf>
    <xf numFmtId="0" fontId="23" fillId="6" borderId="2" xfId="0" applyFont="1" applyFill="1" applyBorder="1" applyAlignment="1"/>
    <xf numFmtId="166" fontId="23" fillId="3" borderId="2" xfId="0" applyNumberFormat="1" applyFont="1" applyFill="1" applyBorder="1" applyAlignment="1">
      <alignment horizontal="right" vertical="center"/>
    </xf>
    <xf numFmtId="3" fontId="23" fillId="2" borderId="5" xfId="0" applyNumberFormat="1" applyFont="1" applyFill="1" applyBorder="1" applyAlignment="1">
      <alignment vertical="center"/>
    </xf>
    <xf numFmtId="0" fontId="31" fillId="3" borderId="2" xfId="0" applyFont="1" applyFill="1" applyBorder="1"/>
    <xf numFmtId="43" fontId="32" fillId="3" borderId="2" xfId="0" applyNumberFormat="1" applyFont="1" applyFill="1" applyBorder="1"/>
    <xf numFmtId="43" fontId="33" fillId="3" borderId="2" xfId="0" applyNumberFormat="1" applyFont="1" applyFill="1" applyBorder="1"/>
    <xf numFmtId="166" fontId="31" fillId="3" borderId="2" xfId="0" applyNumberFormat="1" applyFont="1" applyFill="1" applyBorder="1" applyAlignment="1">
      <alignment horizontal="center" vertical="center"/>
    </xf>
    <xf numFmtId="0" fontId="31" fillId="3" borderId="0" xfId="0" applyFont="1" applyFill="1" applyBorder="1" applyAlignment="1"/>
    <xf numFmtId="166" fontId="33" fillId="3" borderId="2" xfId="0" applyNumberFormat="1" applyFont="1" applyFill="1" applyBorder="1"/>
    <xf numFmtId="166" fontId="31" fillId="3" borderId="2" xfId="0" applyNumberFormat="1" applyFont="1" applyFill="1" applyBorder="1" applyAlignment="1">
      <alignment vertical="center"/>
    </xf>
    <xf numFmtId="3" fontId="31" fillId="3" borderId="2" xfId="0" applyNumberFormat="1" applyFont="1" applyFill="1" applyBorder="1" applyAlignment="1">
      <alignment vertical="center"/>
    </xf>
    <xf numFmtId="166" fontId="33" fillId="2" borderId="2" xfId="0" applyNumberFormat="1" applyFont="1" applyFill="1" applyBorder="1"/>
    <xf numFmtId="3" fontId="24" fillId="2" borderId="3" xfId="0" applyNumberFormat="1" applyFont="1" applyFill="1" applyBorder="1" applyAlignment="1">
      <alignment vertical="center"/>
    </xf>
    <xf numFmtId="0" fontId="24" fillId="3" borderId="2" xfId="0" applyFont="1" applyFill="1" applyBorder="1"/>
    <xf numFmtId="43" fontId="25" fillId="3" borderId="2" xfId="0" applyNumberFormat="1" applyFont="1" applyFill="1" applyBorder="1"/>
    <xf numFmtId="43" fontId="28" fillId="3" borderId="2" xfId="0" applyNumberFormat="1" applyFont="1" applyFill="1" applyBorder="1"/>
    <xf numFmtId="166" fontId="28" fillId="3" borderId="2" xfId="0" applyNumberFormat="1" applyFont="1" applyFill="1" applyBorder="1"/>
    <xf numFmtId="166" fontId="28" fillId="2" borderId="2" xfId="0" applyNumberFormat="1" applyFont="1" applyFill="1" applyBorder="1"/>
    <xf numFmtId="39" fontId="25" fillId="3" borderId="2" xfId="0" applyNumberFormat="1" applyFont="1" applyFill="1" applyBorder="1" applyAlignment="1"/>
    <xf numFmtId="166" fontId="34" fillId="3" borderId="2" xfId="0" applyNumberFormat="1" applyFont="1" applyFill="1" applyBorder="1" applyAlignment="1">
      <alignment vertical="center"/>
    </xf>
    <xf numFmtId="3" fontId="30" fillId="3" borderId="2" xfId="0" applyNumberFormat="1" applyFont="1" applyFill="1" applyBorder="1" applyAlignment="1">
      <alignment vertical="center"/>
    </xf>
    <xf numFmtId="0" fontId="23" fillId="8" borderId="2" xfId="0" applyFont="1" applyFill="1" applyBorder="1" applyAlignment="1">
      <alignment vertical="center"/>
    </xf>
    <xf numFmtId="39" fontId="25" fillId="8" borderId="2" xfId="0" applyNumberFormat="1" applyFont="1" applyFill="1" applyBorder="1" applyAlignment="1"/>
    <xf numFmtId="166" fontId="23" fillId="8" borderId="2" xfId="0" applyNumberFormat="1" applyFont="1" applyFill="1" applyBorder="1" applyAlignment="1">
      <alignment horizontal="right" vertical="center"/>
    </xf>
    <xf numFmtId="3" fontId="34" fillId="8" borderId="2" xfId="0" applyNumberFormat="1" applyFont="1" applyFill="1" applyBorder="1" applyAlignment="1">
      <alignment vertical="center"/>
    </xf>
    <xf numFmtId="3" fontId="24" fillId="8" borderId="3" xfId="0" applyNumberFormat="1" applyFont="1" applyFill="1" applyBorder="1" applyAlignment="1">
      <alignment vertical="center"/>
    </xf>
    <xf numFmtId="0" fontId="23" fillId="8" borderId="2" xfId="0" applyFont="1" applyFill="1" applyBorder="1"/>
    <xf numFmtId="165" fontId="30" fillId="3" borderId="2" xfId="0" applyNumberFormat="1" applyFont="1" applyFill="1" applyBorder="1" applyAlignment="1">
      <alignment vertical="center"/>
    </xf>
    <xf numFmtId="165" fontId="35" fillId="2" borderId="2" xfId="0" applyNumberFormat="1" applyFont="1" applyFill="1" applyBorder="1" applyAlignment="1">
      <alignment vertical="center"/>
    </xf>
    <xf numFmtId="165" fontId="25" fillId="2" borderId="2" xfId="0" applyNumberFormat="1" applyFont="1" applyFill="1" applyBorder="1" applyAlignment="1">
      <alignment vertical="center"/>
    </xf>
    <xf numFmtId="3" fontId="25" fillId="2" borderId="2" xfId="0" applyNumberFormat="1" applyFont="1" applyFill="1" applyBorder="1" applyAlignment="1">
      <alignment vertical="center"/>
    </xf>
    <xf numFmtId="3" fontId="24" fillId="3" borderId="3" xfId="0" applyNumberFormat="1" applyFont="1" applyFill="1" applyBorder="1" applyAlignment="1">
      <alignment vertical="center"/>
    </xf>
    <xf numFmtId="0" fontId="23" fillId="3" borderId="2" xfId="0" applyFont="1" applyFill="1" applyBorder="1"/>
    <xf numFmtId="43" fontId="23" fillId="3" borderId="2" xfId="0" applyNumberFormat="1" applyFont="1" applyFill="1" applyBorder="1" applyAlignment="1"/>
    <xf numFmtId="165" fontId="24" fillId="3" borderId="2" xfId="0" applyNumberFormat="1" applyFont="1" applyFill="1" applyBorder="1" applyAlignment="1">
      <alignment horizontal="center" vertical="center"/>
    </xf>
    <xf numFmtId="166" fontId="23" fillId="3" borderId="2" xfId="0" applyNumberFormat="1" applyFont="1" applyFill="1" applyBorder="1" applyAlignment="1"/>
    <xf numFmtId="165" fontId="35" fillId="3" borderId="2" xfId="0" applyNumberFormat="1" applyFont="1" applyFill="1" applyBorder="1" applyAlignment="1">
      <alignment horizontal="right" vertical="center"/>
    </xf>
    <xf numFmtId="3" fontId="35" fillId="3" borderId="2" xfId="0" applyNumberFormat="1" applyFont="1" applyFill="1" applyBorder="1" applyAlignment="1">
      <alignment vertical="center"/>
    </xf>
    <xf numFmtId="165" fontId="35" fillId="3" borderId="2" xfId="0" applyNumberFormat="1" applyFont="1" applyFill="1" applyBorder="1" applyAlignment="1">
      <alignment vertical="center"/>
    </xf>
    <xf numFmtId="165" fontId="28" fillId="2" borderId="2" xfId="0" applyNumberFormat="1" applyFont="1" applyFill="1" applyBorder="1" applyAlignment="1">
      <alignment vertical="center"/>
    </xf>
    <xf numFmtId="3" fontId="35" fillId="2" borderId="2" xfId="0" applyNumberFormat="1" applyFont="1" applyFill="1" applyBorder="1" applyAlignment="1">
      <alignment vertical="center"/>
    </xf>
    <xf numFmtId="165" fontId="29" fillId="3" borderId="2" xfId="0" applyNumberFormat="1" applyFont="1" applyFill="1" applyBorder="1" applyAlignment="1">
      <alignment horizontal="center" vertical="center"/>
    </xf>
    <xf numFmtId="3" fontId="35" fillId="3" borderId="2" xfId="0" applyNumberFormat="1" applyFont="1" applyFill="1" applyBorder="1" applyAlignment="1">
      <alignment horizontal="right" vertical="center"/>
    </xf>
    <xf numFmtId="3" fontId="28" fillId="2" borderId="2" xfId="0" applyNumberFormat="1" applyFont="1" applyFill="1" applyBorder="1" applyAlignment="1">
      <alignment vertical="center"/>
    </xf>
    <xf numFmtId="0" fontId="23" fillId="3" borderId="4" xfId="0" applyFont="1" applyFill="1" applyBorder="1" applyAlignment="1">
      <alignment vertical="center"/>
    </xf>
    <xf numFmtId="0" fontId="23" fillId="3" borderId="4" xfId="0" applyFont="1" applyFill="1" applyBorder="1" applyAlignment="1"/>
    <xf numFmtId="43" fontId="25" fillId="3" borderId="4" xfId="0" applyNumberFormat="1" applyFont="1" applyFill="1" applyBorder="1" applyAlignment="1"/>
    <xf numFmtId="43" fontId="23" fillId="3" borderId="4" xfId="0" applyNumberFormat="1" applyFont="1" applyFill="1" applyBorder="1" applyAlignment="1"/>
    <xf numFmtId="166" fontId="24" fillId="3" borderId="4" xfId="0" applyNumberFormat="1" applyFont="1" applyFill="1" applyBorder="1" applyAlignment="1">
      <alignment horizontal="center" vertical="center"/>
    </xf>
    <xf numFmtId="165" fontId="24" fillId="3" borderId="4" xfId="0" applyNumberFormat="1" applyFont="1" applyFill="1" applyBorder="1" applyAlignment="1">
      <alignment horizontal="center" vertical="center"/>
    </xf>
    <xf numFmtId="166" fontId="23" fillId="3" borderId="4" xfId="0" applyNumberFormat="1" applyFont="1" applyFill="1" applyBorder="1" applyAlignment="1">
      <alignment horizontal="right" vertical="center"/>
    </xf>
    <xf numFmtId="166" fontId="23" fillId="3" borderId="4" xfId="0" applyNumberFormat="1" applyFont="1" applyFill="1" applyBorder="1" applyAlignment="1">
      <alignment vertical="center"/>
    </xf>
    <xf numFmtId="166" fontId="23" fillId="3" borderId="4" xfId="0" applyNumberFormat="1" applyFont="1" applyFill="1" applyBorder="1" applyAlignment="1"/>
    <xf numFmtId="3" fontId="29" fillId="3" borderId="4" xfId="0" applyNumberFormat="1" applyFont="1" applyFill="1" applyBorder="1" applyAlignment="1">
      <alignment horizontal="right" vertical="center"/>
    </xf>
    <xf numFmtId="165" fontId="29" fillId="3" borderId="4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23" fillId="2" borderId="4" xfId="0" applyNumberFormat="1" applyFont="1" applyFill="1" applyBorder="1" applyAlignment="1">
      <alignment vertical="center"/>
    </xf>
    <xf numFmtId="165" fontId="24" fillId="2" borderId="4" xfId="0" applyNumberFormat="1" applyFont="1" applyFill="1" applyBorder="1" applyAlignment="1">
      <alignment vertical="center"/>
    </xf>
    <xf numFmtId="165" fontId="35" fillId="2" borderId="4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3" fontId="24" fillId="3" borderId="12" xfId="0" applyNumberFormat="1" applyFont="1" applyFill="1" applyBorder="1" applyAlignment="1">
      <alignment vertical="center"/>
    </xf>
    <xf numFmtId="0" fontId="34" fillId="4" borderId="10" xfId="0" applyFont="1" applyFill="1" applyBorder="1" applyAlignment="1">
      <alignment vertical="center"/>
    </xf>
    <xf numFmtId="0" fontId="34" fillId="4" borderId="11" xfId="0" applyFont="1" applyFill="1" applyBorder="1" applyAlignment="1"/>
    <xf numFmtId="43" fontId="32" fillId="4" borderId="11" xfId="0" applyNumberFormat="1" applyFont="1" applyFill="1" applyBorder="1" applyAlignment="1"/>
    <xf numFmtId="43" fontId="34" fillId="4" borderId="11" xfId="0" applyNumberFormat="1" applyFont="1" applyFill="1" applyBorder="1" applyAlignment="1"/>
    <xf numFmtId="166" fontId="31" fillId="4" borderId="11" xfId="0" applyNumberFormat="1" applyFont="1" applyFill="1" applyBorder="1" applyAlignment="1">
      <alignment horizontal="center" vertical="center"/>
    </xf>
    <xf numFmtId="165" fontId="34" fillId="4" borderId="11" xfId="0" applyNumberFormat="1" applyFont="1" applyFill="1" applyBorder="1" applyAlignment="1">
      <alignment horizontal="center" vertical="center"/>
    </xf>
    <xf numFmtId="166" fontId="34" fillId="4" borderId="11" xfId="0" applyNumberFormat="1" applyFont="1" applyFill="1" applyBorder="1" applyAlignment="1">
      <alignment horizontal="right" vertical="center"/>
    </xf>
    <xf numFmtId="166" fontId="34" fillId="4" borderId="11" xfId="0" applyNumberFormat="1" applyFont="1" applyFill="1" applyBorder="1" applyAlignment="1">
      <alignment vertical="center"/>
    </xf>
    <xf numFmtId="0" fontId="31" fillId="4" borderId="7" xfId="0" applyFont="1" applyFill="1" applyBorder="1" applyAlignment="1"/>
    <xf numFmtId="166" fontId="34" fillId="4" borderId="11" xfId="0" applyNumberFormat="1" applyFont="1" applyFill="1" applyBorder="1" applyAlignment="1"/>
    <xf numFmtId="165" fontId="32" fillId="4" borderId="11" xfId="0" applyNumberFormat="1" applyFont="1" applyFill="1" applyBorder="1" applyAlignment="1">
      <alignment vertical="center"/>
    </xf>
    <xf numFmtId="3" fontId="34" fillId="4" borderId="11" xfId="0" applyNumberFormat="1" applyFont="1" applyFill="1" applyBorder="1" applyAlignment="1">
      <alignment vertical="center"/>
    </xf>
    <xf numFmtId="3" fontId="32" fillId="4" borderId="11" xfId="0" applyNumberFormat="1" applyFont="1" applyFill="1" applyBorder="1" applyAlignment="1">
      <alignment vertical="center"/>
    </xf>
    <xf numFmtId="3" fontId="34" fillId="4" borderId="2" xfId="0" applyNumberFormat="1" applyFont="1" applyFill="1" applyBorder="1" applyAlignment="1">
      <alignment vertical="center"/>
    </xf>
    <xf numFmtId="3" fontId="24" fillId="4" borderId="11" xfId="0" applyNumberFormat="1" applyFont="1" applyFill="1" applyBorder="1" applyAlignment="1">
      <alignment vertical="center"/>
    </xf>
    <xf numFmtId="3" fontId="24" fillId="4" borderId="13" xfId="0" applyNumberFormat="1" applyFont="1" applyFill="1" applyBorder="1" applyAlignment="1">
      <alignment vertical="center"/>
    </xf>
    <xf numFmtId="0" fontId="24" fillId="4" borderId="2" xfId="0" applyFont="1" applyFill="1" applyBorder="1"/>
    <xf numFmtId="0" fontId="28" fillId="3" borderId="0" xfId="0" applyFont="1" applyFill="1" applyAlignment="1">
      <alignment vertical="center"/>
    </xf>
    <xf numFmtId="0" fontId="28" fillId="3" borderId="0" xfId="0" applyFont="1" applyFill="1" applyAlignment="1"/>
    <xf numFmtId="43" fontId="28" fillId="3" borderId="0" xfId="0" applyNumberFormat="1" applyFont="1" applyFill="1" applyAlignment="1"/>
    <xf numFmtId="166" fontId="28" fillId="3" borderId="0" xfId="0" applyNumberFormat="1" applyFont="1" applyFill="1" applyAlignment="1">
      <alignment horizontal="center"/>
    </xf>
    <xf numFmtId="166" fontId="28" fillId="3" borderId="0" xfId="0" applyNumberFormat="1" applyFont="1" applyFill="1" applyAlignment="1"/>
    <xf numFmtId="166" fontId="28" fillId="3" borderId="0" xfId="0" applyNumberFormat="1" applyFont="1" applyFill="1" applyBorder="1" applyAlignment="1"/>
    <xf numFmtId="0" fontId="28" fillId="0" borderId="0" xfId="0" applyFont="1" applyBorder="1" applyAlignment="1"/>
    <xf numFmtId="166" fontId="28" fillId="0" borderId="0" xfId="0" applyNumberFormat="1" applyFont="1" applyAlignment="1"/>
    <xf numFmtId="0" fontId="28" fillId="0" borderId="0" xfId="0" applyFont="1" applyAlignment="1"/>
    <xf numFmtId="0" fontId="28" fillId="3" borderId="0" xfId="0" applyFont="1" applyFill="1" applyBorder="1" applyAlignment="1"/>
    <xf numFmtId="0" fontId="28" fillId="0" borderId="2" xfId="0" applyFont="1" applyBorder="1"/>
    <xf numFmtId="0" fontId="28" fillId="0" borderId="0" xfId="0" applyFont="1"/>
    <xf numFmtId="43" fontId="24" fillId="0" borderId="2" xfId="0" applyNumberFormat="1" applyFont="1" applyBorder="1" applyAlignment="1"/>
    <xf numFmtId="165" fontId="25" fillId="0" borderId="2" xfId="0" applyNumberFormat="1" applyFont="1" applyBorder="1" applyAlignment="1">
      <alignment horizontal="center"/>
    </xf>
    <xf numFmtId="165" fontId="25" fillId="0" borderId="2" xfId="0" applyNumberFormat="1" applyFont="1" applyBorder="1" applyAlignment="1"/>
    <xf numFmtId="166" fontId="24" fillId="0" borderId="2" xfId="0" applyNumberFormat="1" applyFont="1" applyBorder="1" applyAlignment="1"/>
    <xf numFmtId="166" fontId="25" fillId="0" borderId="2" xfId="0" applyNumberFormat="1" applyFont="1" applyBorder="1" applyAlignment="1"/>
    <xf numFmtId="165" fontId="23" fillId="2" borderId="2" xfId="0" applyNumberFormat="1" applyFont="1" applyFill="1" applyBorder="1" applyAlignment="1"/>
    <xf numFmtId="0" fontId="24" fillId="2" borderId="2" xfId="0" applyFont="1" applyFill="1" applyBorder="1" applyAlignment="1"/>
    <xf numFmtId="0" fontId="24" fillId="0" borderId="0" xfId="0" applyFont="1" applyAlignment="1"/>
    <xf numFmtId="4" fontId="24" fillId="0" borderId="2" xfId="0" applyNumberFormat="1" applyFont="1" applyBorder="1" applyAlignment="1"/>
    <xf numFmtId="0" fontId="24" fillId="3" borderId="3" xfId="0" applyFont="1" applyFill="1" applyBorder="1" applyAlignment="1"/>
    <xf numFmtId="0" fontId="24" fillId="0" borderId="2" xfId="0" applyFont="1" applyBorder="1"/>
    <xf numFmtId="43" fontId="24" fillId="0" borderId="2" xfId="0" applyNumberFormat="1" applyFont="1" applyBorder="1"/>
    <xf numFmtId="165" fontId="36" fillId="3" borderId="2" xfId="0" applyNumberFormat="1" applyFont="1" applyFill="1" applyBorder="1" applyAlignment="1">
      <alignment horizontal="center"/>
    </xf>
    <xf numFmtId="165" fontId="25" fillId="0" borderId="2" xfId="0" applyNumberFormat="1" applyFont="1" applyBorder="1"/>
    <xf numFmtId="166" fontId="24" fillId="0" borderId="2" xfId="0" applyNumberFormat="1" applyFont="1" applyBorder="1"/>
    <xf numFmtId="165" fontId="36" fillId="0" borderId="2" xfId="0" applyNumberFormat="1" applyFont="1" applyBorder="1"/>
    <xf numFmtId="165" fontId="24" fillId="0" borderId="2" xfId="0" applyNumberFormat="1" applyFont="1" applyBorder="1"/>
    <xf numFmtId="165" fontId="36" fillId="2" borderId="2" xfId="0" applyNumberFormat="1" applyFont="1" applyFill="1" applyBorder="1"/>
    <xf numFmtId="0" fontId="24" fillId="2" borderId="2" xfId="0" applyFont="1" applyFill="1" applyBorder="1"/>
    <xf numFmtId="4" fontId="24" fillId="0" borderId="2" xfId="0" applyNumberFormat="1" applyFont="1" applyBorder="1"/>
    <xf numFmtId="0" fontId="24" fillId="3" borderId="3" xfId="0" applyFont="1" applyFill="1" applyBorder="1"/>
    <xf numFmtId="0" fontId="24" fillId="5" borderId="2" xfId="0" applyFont="1" applyFill="1" applyBorder="1"/>
    <xf numFmtId="43" fontId="24" fillId="5" borderId="2" xfId="0" applyNumberFormat="1" applyFont="1" applyFill="1" applyBorder="1"/>
    <xf numFmtId="165" fontId="25" fillId="5" borderId="2" xfId="0" applyNumberFormat="1" applyFont="1" applyFill="1" applyBorder="1" applyAlignment="1">
      <alignment horizontal="center"/>
    </xf>
    <xf numFmtId="165" fontId="25" fillId="5" borderId="2" xfId="0" applyNumberFormat="1" applyFont="1" applyFill="1" applyBorder="1"/>
    <xf numFmtId="166" fontId="24" fillId="5" borderId="2" xfId="0" applyNumberFormat="1" applyFont="1" applyFill="1" applyBorder="1"/>
    <xf numFmtId="166" fontId="25" fillId="5" borderId="2" xfId="0" applyNumberFormat="1" applyFont="1" applyFill="1" applyBorder="1"/>
    <xf numFmtId="165" fontId="23" fillId="5" borderId="2" xfId="0" applyNumberFormat="1" applyFont="1" applyFill="1" applyBorder="1"/>
    <xf numFmtId="4" fontId="23" fillId="5" borderId="2" xfId="0" applyNumberFormat="1" applyFont="1" applyFill="1" applyBorder="1"/>
    <xf numFmtId="166" fontId="23" fillId="5" borderId="2" xfId="0" applyNumberFormat="1" applyFont="1" applyFill="1" applyBorder="1"/>
    <xf numFmtId="0" fontId="24" fillId="5" borderId="3" xfId="0" applyFont="1" applyFill="1" applyBorder="1"/>
    <xf numFmtId="43" fontId="24" fillId="3" borderId="0" xfId="0" applyNumberFormat="1" applyFont="1" applyFill="1"/>
    <xf numFmtId="0" fontId="24" fillId="3" borderId="0" xfId="0" applyFont="1" applyFill="1" applyAlignment="1">
      <alignment horizontal="center"/>
    </xf>
    <xf numFmtId="165" fontId="24" fillId="3" borderId="0" xfId="0" applyNumberFormat="1" applyFont="1" applyFill="1" applyAlignment="1">
      <alignment horizontal="center"/>
    </xf>
    <xf numFmtId="166" fontId="24" fillId="0" borderId="0" xfId="0" applyNumberFormat="1" applyFont="1"/>
    <xf numFmtId="0" fontId="24" fillId="2" borderId="0" xfId="0" applyFont="1" applyFill="1" applyAlignment="1">
      <alignment vertical="center"/>
    </xf>
    <xf numFmtId="0" fontId="24" fillId="2" borderId="0" xfId="0" applyFont="1" applyFill="1"/>
    <xf numFmtId="4" fontId="24" fillId="0" borderId="0" xfId="0" applyNumberFormat="1" applyFont="1"/>
    <xf numFmtId="43" fontId="24" fillId="0" borderId="0" xfId="0" applyNumberFormat="1" applyFont="1" applyBorder="1"/>
    <xf numFmtId="3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3" fontId="24" fillId="0" borderId="0" xfId="0" applyNumberFormat="1" applyFont="1" applyBorder="1"/>
    <xf numFmtId="165" fontId="24" fillId="0" borderId="0" xfId="0" applyNumberFormat="1" applyFont="1" applyAlignment="1">
      <alignment horizontal="center"/>
    </xf>
    <xf numFmtId="4" fontId="23" fillId="3" borderId="2" xfId="0" applyNumberFormat="1" applyFont="1" applyFill="1" applyBorder="1" applyAlignment="1">
      <alignment horizontal="center" vertical="center"/>
    </xf>
    <xf numFmtId="4" fontId="23" fillId="3" borderId="2" xfId="0" applyNumberFormat="1" applyFont="1" applyFill="1" applyBorder="1" applyAlignment="1">
      <alignment vertical="center"/>
    </xf>
    <xf numFmtId="4" fontId="23" fillId="2" borderId="2" xfId="0" applyNumberFormat="1" applyFont="1" applyFill="1" applyBorder="1" applyAlignment="1">
      <alignment horizontal="center" vertical="center"/>
    </xf>
    <xf numFmtId="4" fontId="25" fillId="7" borderId="2" xfId="0" applyNumberFormat="1" applyFont="1" applyFill="1" applyBorder="1" applyAlignment="1"/>
    <xf numFmtId="4" fontId="28" fillId="7" borderId="2" xfId="0" applyNumberFormat="1" applyFont="1" applyFill="1" applyBorder="1" applyAlignment="1"/>
    <xf numFmtId="4" fontId="23" fillId="7" borderId="2" xfId="0" applyNumberFormat="1" applyFont="1" applyFill="1" applyBorder="1" applyAlignment="1">
      <alignment horizontal="center"/>
    </xf>
    <xf numFmtId="4" fontId="23" fillId="7" borderId="2" xfId="0" applyNumberFormat="1" applyFont="1" applyFill="1" applyBorder="1" applyAlignment="1">
      <alignment vertical="center"/>
    </xf>
    <xf numFmtId="4" fontId="24" fillId="0" borderId="0" xfId="0" applyNumberFormat="1" applyFont="1" applyBorder="1" applyAlignment="1"/>
    <xf numFmtId="4" fontId="23" fillId="9" borderId="2" xfId="0" applyNumberFormat="1" applyFont="1" applyFill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4" fontId="23" fillId="9" borderId="3" xfId="0" applyNumberFormat="1" applyFont="1" applyFill="1" applyBorder="1" applyAlignment="1">
      <alignment vertical="center"/>
    </xf>
    <xf numFmtId="4" fontId="24" fillId="7" borderId="2" xfId="0" applyNumberFormat="1" applyFont="1" applyFill="1" applyBorder="1"/>
    <xf numFmtId="4" fontId="24" fillId="3" borderId="2" xfId="0" applyNumberFormat="1" applyFont="1" applyFill="1" applyBorder="1" applyAlignment="1">
      <alignment vertical="center"/>
    </xf>
    <xf numFmtId="4" fontId="25" fillId="3" borderId="2" xfId="0" applyNumberFormat="1" applyFont="1" applyFill="1" applyBorder="1" applyAlignment="1"/>
    <xf numFmtId="4" fontId="28" fillId="0" borderId="2" xfId="0" applyNumberFormat="1" applyFont="1" applyBorder="1" applyAlignment="1"/>
    <xf numFmtId="4" fontId="24" fillId="3" borderId="2" xfId="0" applyNumberFormat="1" applyFont="1" applyFill="1" applyBorder="1" applyAlignment="1">
      <alignment horizontal="center"/>
    </xf>
    <xf numFmtId="4" fontId="23" fillId="2" borderId="2" xfId="0" applyNumberFormat="1" applyFont="1" applyFill="1" applyBorder="1" applyAlignment="1">
      <alignment vertical="center"/>
    </xf>
    <xf numFmtId="4" fontId="24" fillId="2" borderId="2" xfId="0" applyNumberFormat="1" applyFont="1" applyFill="1" applyBorder="1" applyAlignment="1">
      <alignment vertical="center"/>
    </xf>
    <xf numFmtId="4" fontId="28" fillId="2" borderId="2" xfId="0" applyNumberFormat="1" applyFont="1" applyFill="1" applyBorder="1" applyAlignment="1"/>
    <xf numFmtId="4" fontId="24" fillId="2" borderId="2" xfId="0" applyNumberFormat="1" applyFont="1" applyFill="1" applyBorder="1" applyAlignment="1">
      <alignment horizontal="center" vertical="center"/>
    </xf>
    <xf numFmtId="4" fontId="29" fillId="2" borderId="2" xfId="0" applyNumberFormat="1" applyFont="1" applyFill="1" applyBorder="1" applyAlignment="1">
      <alignment horizontal="center" vertical="center"/>
    </xf>
    <xf numFmtId="4" fontId="23" fillId="2" borderId="3" xfId="0" applyNumberFormat="1" applyFont="1" applyFill="1" applyBorder="1" applyAlignment="1">
      <alignment vertical="center"/>
    </xf>
    <xf numFmtId="4" fontId="24" fillId="2" borderId="2" xfId="0" applyNumberFormat="1" applyFont="1" applyFill="1" applyBorder="1"/>
    <xf numFmtId="4" fontId="23" fillId="7" borderId="2" xfId="0" applyNumberFormat="1" applyFont="1" applyFill="1" applyBorder="1" applyAlignment="1">
      <alignment horizontal="center" vertical="center"/>
    </xf>
    <xf numFmtId="4" fontId="24" fillId="3" borderId="2" xfId="0" applyNumberFormat="1" applyFont="1" applyFill="1" applyBorder="1" applyAlignment="1">
      <alignment horizontal="center" vertical="center"/>
    </xf>
    <xf numFmtId="4" fontId="29" fillId="2" borderId="2" xfId="0" applyNumberFormat="1" applyFont="1" applyFill="1" applyBorder="1" applyAlignment="1">
      <alignment vertical="center"/>
    </xf>
    <xf numFmtId="4" fontId="24" fillId="3" borderId="6" xfId="0" applyNumberFormat="1" applyFont="1" applyFill="1" applyBorder="1" applyAlignment="1">
      <alignment vertical="center"/>
    </xf>
    <xf numFmtId="4" fontId="23" fillId="7" borderId="6" xfId="0" applyNumberFormat="1" applyFont="1" applyFill="1" applyBorder="1" applyAlignment="1">
      <alignment vertical="center"/>
    </xf>
    <xf numFmtId="4" fontId="28" fillId="3" borderId="2" xfId="0" applyNumberFormat="1" applyFont="1" applyFill="1" applyBorder="1" applyAlignment="1"/>
    <xf numFmtId="4" fontId="23" fillId="2" borderId="6" xfId="0" applyNumberFormat="1" applyFont="1" applyFill="1" applyBorder="1" applyAlignment="1">
      <alignment vertical="center"/>
    </xf>
    <xf numFmtId="4" fontId="30" fillId="2" borderId="2" xfId="0" applyNumberFormat="1" applyFont="1" applyFill="1" applyBorder="1" applyAlignment="1">
      <alignment horizontal="center" vertical="center"/>
    </xf>
    <xf numFmtId="4" fontId="24" fillId="3" borderId="0" xfId="0" applyNumberFormat="1" applyFont="1" applyFill="1" applyBorder="1" applyAlignment="1"/>
    <xf numFmtId="4" fontId="30" fillId="7" borderId="2" xfId="0" applyNumberFormat="1" applyFont="1" applyFill="1" applyBorder="1" applyAlignment="1">
      <alignment vertical="center"/>
    </xf>
    <xf numFmtId="4" fontId="25" fillId="2" borderId="2" xfId="0" applyNumberFormat="1" applyFont="1" applyFill="1" applyBorder="1" applyAlignment="1"/>
    <xf numFmtId="4" fontId="24" fillId="2" borderId="0" xfId="0" applyNumberFormat="1" applyFont="1" applyFill="1" applyBorder="1" applyAlignment="1">
      <alignment vertical="center"/>
    </xf>
    <xf numFmtId="4" fontId="23" fillId="3" borderId="2" xfId="0" applyNumberFormat="1" applyFont="1" applyFill="1" applyBorder="1" applyAlignment="1">
      <alignment horizontal="right" vertical="center"/>
    </xf>
    <xf numFmtId="4" fontId="24" fillId="3" borderId="2" xfId="0" applyNumberFormat="1" applyFont="1" applyFill="1" applyBorder="1" applyAlignment="1">
      <alignment horizontal="right" vertical="center"/>
    </xf>
    <xf numFmtId="4" fontId="23" fillId="6" borderId="2" xfId="0" applyNumberFormat="1" applyFont="1" applyFill="1" applyBorder="1" applyAlignment="1">
      <alignment horizontal="right" vertical="center"/>
    </xf>
    <xf numFmtId="4" fontId="25" fillId="6" borderId="2" xfId="0" applyNumberFormat="1" applyFont="1" applyFill="1" applyBorder="1" applyAlignment="1">
      <alignment horizontal="right"/>
    </xf>
    <xf numFmtId="4" fontId="28" fillId="6" borderId="2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 vertical="center"/>
    </xf>
    <xf numFmtId="4" fontId="23" fillId="6" borderId="3" xfId="0" applyNumberFormat="1" applyFont="1" applyFill="1" applyBorder="1" applyAlignment="1">
      <alignment horizontal="right" vertical="center"/>
    </xf>
    <xf numFmtId="4" fontId="24" fillId="6" borderId="2" xfId="0" applyNumberFormat="1" applyFont="1" applyFill="1" applyBorder="1" applyAlignment="1">
      <alignment horizontal="right"/>
    </xf>
    <xf numFmtId="4" fontId="23" fillId="6" borderId="5" xfId="0" applyNumberFormat="1" applyFont="1" applyFill="1" applyBorder="1" applyAlignment="1">
      <alignment horizontal="right" vertical="center"/>
    </xf>
    <xf numFmtId="4" fontId="25" fillId="3" borderId="2" xfId="0" applyNumberFormat="1" applyFont="1" applyFill="1" applyBorder="1" applyAlignment="1">
      <alignment horizontal="right"/>
    </xf>
    <xf numFmtId="4" fontId="28" fillId="3" borderId="2" xfId="0" applyNumberFormat="1" applyFont="1" applyFill="1" applyBorder="1" applyAlignment="1">
      <alignment horizontal="right"/>
    </xf>
    <xf numFmtId="4" fontId="24" fillId="3" borderId="5" xfId="0" applyNumberFormat="1" applyFont="1" applyFill="1" applyBorder="1" applyAlignment="1">
      <alignment horizontal="right" vertical="center"/>
    </xf>
    <xf numFmtId="4" fontId="23" fillId="2" borderId="5" xfId="0" applyNumberFormat="1" applyFont="1" applyFill="1" applyBorder="1" applyAlignment="1">
      <alignment horizontal="right" vertical="center"/>
    </xf>
    <xf numFmtId="4" fontId="23" fillId="2" borderId="2" xfId="0" applyNumberFormat="1" applyFont="1" applyFill="1" applyBorder="1" applyAlignment="1">
      <alignment horizontal="right" vertical="center"/>
    </xf>
    <xf numFmtId="4" fontId="24" fillId="2" borderId="2" xfId="0" applyNumberFormat="1" applyFont="1" applyFill="1" applyBorder="1" applyAlignment="1">
      <alignment horizontal="right" vertical="center"/>
    </xf>
    <xf numFmtId="4" fontId="24" fillId="0" borderId="0" xfId="0" applyNumberFormat="1" applyFont="1" applyBorder="1" applyAlignment="1">
      <alignment horizontal="right" vertical="center"/>
    </xf>
    <xf numFmtId="4" fontId="28" fillId="2" borderId="2" xfId="0" applyNumberFormat="1" applyFont="1" applyFill="1" applyBorder="1" applyAlignment="1">
      <alignment horizontal="right"/>
    </xf>
    <xf numFmtId="4" fontId="24" fillId="2" borderId="5" xfId="0" applyNumberFormat="1" applyFont="1" applyFill="1" applyBorder="1" applyAlignment="1">
      <alignment horizontal="right" vertical="center"/>
    </xf>
    <xf numFmtId="4" fontId="23" fillId="2" borderId="3" xfId="0" applyNumberFormat="1" applyFont="1" applyFill="1" applyBorder="1" applyAlignment="1">
      <alignment horizontal="right" vertical="center"/>
    </xf>
    <xf numFmtId="4" fontId="24" fillId="2" borderId="2" xfId="0" applyNumberFormat="1" applyFont="1" applyFill="1" applyBorder="1" applyAlignment="1">
      <alignment horizontal="right"/>
    </xf>
    <xf numFmtId="4" fontId="24" fillId="3" borderId="0" xfId="0" applyNumberFormat="1" applyFont="1" applyFill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4" fontId="24" fillId="3" borderId="2" xfId="0" applyNumberFormat="1" applyFont="1" applyFill="1" applyBorder="1" applyAlignment="1">
      <alignment horizontal="right"/>
    </xf>
    <xf numFmtId="4" fontId="23" fillId="3" borderId="0" xfId="0" applyNumberFormat="1" applyFont="1" applyFill="1" applyBorder="1" applyAlignment="1">
      <alignment horizontal="right"/>
    </xf>
    <xf numFmtId="4" fontId="31" fillId="2" borderId="2" xfId="0" applyNumberFormat="1" applyFont="1" applyFill="1" applyBorder="1" applyAlignment="1">
      <alignment horizontal="right" vertical="center"/>
    </xf>
    <xf numFmtId="17" fontId="2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80"/>
  <sheetViews>
    <sheetView zoomScale="75" zoomScaleNormal="75" workbookViewId="0">
      <pane xSplit="2" topLeftCell="C1" activePane="topRight" state="frozen"/>
      <selection pane="topRight" sqref="A1:XFD1048576"/>
    </sheetView>
  </sheetViews>
  <sheetFormatPr defaultRowHeight="20.25"/>
  <cols>
    <col min="1" max="1" width="4.7109375" style="8" customWidth="1"/>
    <col min="2" max="2" width="99.42578125" style="9" customWidth="1"/>
    <col min="3" max="3" width="26.7109375" style="9" customWidth="1"/>
    <col min="4" max="4" width="28" style="9" customWidth="1"/>
    <col min="5" max="5" width="25.85546875" style="47" customWidth="1"/>
    <col min="6" max="6" width="26.28515625" style="47" customWidth="1"/>
    <col min="7" max="7" width="24.7109375" style="47" customWidth="1"/>
    <col min="8" max="8" width="28.7109375" style="9" customWidth="1"/>
    <col min="9" max="9" width="32" style="9" customWidth="1"/>
    <col min="10" max="10" width="5.28515625" style="9" customWidth="1"/>
    <col min="11" max="11" width="31" style="9" customWidth="1"/>
    <col min="12" max="12" width="29.42578125" style="9" customWidth="1"/>
    <col min="13" max="13" width="25.85546875" style="9" customWidth="1"/>
    <col min="14" max="14" width="26.28515625" style="9" customWidth="1"/>
    <col min="15" max="15" width="25.85546875" style="9" customWidth="1"/>
    <col min="16" max="16" width="25.42578125" style="9" customWidth="1"/>
    <col min="17" max="17" width="5.5703125" style="9" customWidth="1"/>
    <col min="18" max="18" width="30.28515625" style="8" customWidth="1"/>
    <col min="19" max="19" width="24.5703125" style="9" customWidth="1"/>
    <col min="20" max="20" width="26.5703125" style="9" customWidth="1"/>
    <col min="21" max="21" width="25.42578125" style="9" customWidth="1"/>
    <col min="22" max="22" width="23.85546875" style="9" customWidth="1"/>
    <col min="23" max="23" width="21.42578125" style="9" customWidth="1"/>
    <col min="24" max="24" width="6.7109375" style="9" customWidth="1"/>
    <col min="25" max="25" width="28.7109375" style="9" customWidth="1"/>
    <col min="26" max="26" width="26.5703125" style="9" customWidth="1"/>
    <col min="27" max="27" width="26.7109375" style="9" customWidth="1"/>
    <col min="28" max="28" width="28.42578125" style="9" customWidth="1"/>
    <col min="29" max="29" width="28.5703125" style="80" customWidth="1"/>
    <col min="30" max="30" width="25.42578125" style="9" customWidth="1"/>
    <col min="31" max="16384" width="9.140625" style="2"/>
  </cols>
  <sheetData>
    <row r="1" spans="1:189" s="1" customFormat="1">
      <c r="A1" s="6" t="s">
        <v>43</v>
      </c>
      <c r="B1" s="6"/>
      <c r="C1" s="6"/>
      <c r="D1" s="6"/>
      <c r="E1" s="45"/>
      <c r="F1" s="45"/>
      <c r="G1" s="45"/>
      <c r="H1" s="6"/>
      <c r="I1" s="6"/>
      <c r="J1" s="7"/>
      <c r="K1" s="7"/>
      <c r="L1" s="7"/>
      <c r="M1" s="7"/>
      <c r="N1" s="7"/>
      <c r="O1" s="7"/>
      <c r="P1" s="7"/>
      <c r="Q1" s="7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234"/>
      <c r="AD1" s="7"/>
    </row>
    <row r="2" spans="1:189">
      <c r="E2" s="46"/>
      <c r="F2" s="48"/>
    </row>
    <row r="3" spans="1:189" s="3" customFormat="1">
      <c r="A3" s="10"/>
      <c r="B3" s="11" t="s">
        <v>0</v>
      </c>
      <c r="C3" s="11" t="s">
        <v>44</v>
      </c>
      <c r="D3" s="11" t="s">
        <v>45</v>
      </c>
      <c r="E3" s="12">
        <v>41640</v>
      </c>
      <c r="F3" s="12">
        <v>41671</v>
      </c>
      <c r="G3" s="12">
        <v>41699</v>
      </c>
      <c r="H3" s="12" t="s">
        <v>46</v>
      </c>
      <c r="I3" s="12" t="s">
        <v>47</v>
      </c>
      <c r="J3" s="13"/>
      <c r="K3" s="11" t="s">
        <v>3</v>
      </c>
      <c r="L3" s="12">
        <v>41730</v>
      </c>
      <c r="M3" s="12">
        <v>41760</v>
      </c>
      <c r="N3" s="12">
        <v>41791</v>
      </c>
      <c r="O3" s="12" t="s">
        <v>1</v>
      </c>
      <c r="P3" s="11" t="s">
        <v>2</v>
      </c>
      <c r="Q3" s="13"/>
      <c r="R3" s="11" t="s">
        <v>4</v>
      </c>
      <c r="S3" s="49">
        <v>41821</v>
      </c>
      <c r="T3" s="49">
        <v>41852</v>
      </c>
      <c r="U3" s="49">
        <v>41883</v>
      </c>
      <c r="V3" s="12" t="s">
        <v>1</v>
      </c>
      <c r="W3" s="11" t="s">
        <v>2</v>
      </c>
      <c r="X3" s="14"/>
      <c r="Y3" s="11" t="s">
        <v>50</v>
      </c>
      <c r="Z3" s="12">
        <v>41913</v>
      </c>
      <c r="AA3" s="12">
        <v>41944</v>
      </c>
      <c r="AB3" s="12">
        <v>41974</v>
      </c>
      <c r="AC3" s="49" t="s">
        <v>1</v>
      </c>
      <c r="AD3" s="12" t="s">
        <v>2</v>
      </c>
    </row>
    <row r="4" spans="1:189" s="3" customFormat="1">
      <c r="A4" s="10"/>
      <c r="B4" s="11" t="s">
        <v>33</v>
      </c>
      <c r="C4" s="11"/>
      <c r="D4" s="11"/>
      <c r="E4" s="121">
        <v>162340.38</v>
      </c>
      <c r="F4" s="122">
        <v>1242033.92</v>
      </c>
      <c r="G4" s="122">
        <v>721660</v>
      </c>
      <c r="H4" s="132"/>
      <c r="I4" s="132"/>
      <c r="J4" s="13"/>
      <c r="K4" s="141"/>
      <c r="L4" s="122">
        <v>1129220.74</v>
      </c>
      <c r="M4" s="39">
        <v>3385611</v>
      </c>
      <c r="N4" s="38">
        <v>1757591</v>
      </c>
      <c r="O4" s="12"/>
      <c r="P4" s="100"/>
      <c r="Q4" s="13"/>
      <c r="R4" s="141"/>
      <c r="S4" s="108">
        <v>2473931</v>
      </c>
      <c r="T4" s="108">
        <v>1841382.45</v>
      </c>
      <c r="U4" s="108">
        <v>266464.52</v>
      </c>
      <c r="V4" s="109"/>
      <c r="W4" s="107"/>
      <c r="X4" s="14"/>
      <c r="Y4" s="11"/>
      <c r="Z4" s="38">
        <v>388733.34</v>
      </c>
      <c r="AA4" s="38">
        <v>1244151.3899999999</v>
      </c>
      <c r="AB4" s="42">
        <v>3665449</v>
      </c>
      <c r="AC4" s="235"/>
      <c r="AD4" s="261"/>
    </row>
    <row r="5" spans="1:189">
      <c r="A5" s="88">
        <v>1</v>
      </c>
      <c r="B5" s="89" t="s">
        <v>18</v>
      </c>
      <c r="C5" s="90">
        <v>31875000</v>
      </c>
      <c r="D5" s="91">
        <v>9180000</v>
      </c>
      <c r="E5" s="123">
        <v>1170000</v>
      </c>
      <c r="F5" s="123">
        <v>2550000</v>
      </c>
      <c r="G5" s="123">
        <f>SUM(G6:G8)</f>
        <v>3390000</v>
      </c>
      <c r="H5" s="133">
        <f>SUM(E5:G5)</f>
        <v>7110000</v>
      </c>
      <c r="I5" s="133">
        <f>H5-D5</f>
        <v>-2070000</v>
      </c>
      <c r="J5" s="18"/>
      <c r="K5" s="142">
        <v>8415000</v>
      </c>
      <c r="L5" s="133">
        <f>L6+L7+L8</f>
        <v>6723000</v>
      </c>
      <c r="M5" s="133">
        <f>M6+M7+M8</f>
        <v>85840</v>
      </c>
      <c r="N5" s="133">
        <f>N6+N7+N8</f>
        <v>4065720</v>
      </c>
      <c r="O5" s="106">
        <f>SUM(L5:N5)</f>
        <v>10874560</v>
      </c>
      <c r="P5" s="106">
        <f>O5-K5</f>
        <v>2459560</v>
      </c>
      <c r="Q5" s="50"/>
      <c r="R5" s="142">
        <v>8415000</v>
      </c>
      <c r="S5" s="173">
        <f>S6+S7+S8</f>
        <v>2574274.16</v>
      </c>
      <c r="T5" s="173">
        <f>T6+T7+T8</f>
        <v>1698644.2</v>
      </c>
      <c r="U5" s="173">
        <f>SUM(U6:U8)</f>
        <v>3627513.62</v>
      </c>
      <c r="V5" s="173">
        <f>SUM(S5:U5)</f>
        <v>7900431.9800000004</v>
      </c>
      <c r="W5" s="173">
        <f>V5-R5</f>
        <v>-514568.01999999955</v>
      </c>
      <c r="X5" s="21"/>
      <c r="Y5" s="142">
        <v>8415000</v>
      </c>
      <c r="Z5" s="106">
        <f>SUM(Z6:Z8)</f>
        <v>5107550</v>
      </c>
      <c r="AA5" s="106">
        <f>AA6+AA7</f>
        <v>3691220</v>
      </c>
      <c r="AB5" s="106">
        <v>2805000</v>
      </c>
      <c r="AC5" s="246">
        <f>SUM(Z5:AB5)</f>
        <v>11603770</v>
      </c>
      <c r="AD5" s="262">
        <f>AC5-Y5</f>
        <v>3188770</v>
      </c>
    </row>
    <row r="6" spans="1:189">
      <c r="A6" s="60"/>
      <c r="B6" s="27" t="s">
        <v>40</v>
      </c>
      <c r="C6" s="58">
        <v>26775000</v>
      </c>
      <c r="D6" s="56">
        <v>8670000</v>
      </c>
      <c r="E6" s="124">
        <v>1170000</v>
      </c>
      <c r="F6" s="124">
        <v>2550000</v>
      </c>
      <c r="G6" s="124">
        <v>3390000</v>
      </c>
      <c r="H6" s="132">
        <f>SUM(E6:G6)</f>
        <v>7110000</v>
      </c>
      <c r="I6" s="132">
        <f t="shared" ref="I6:I69" si="0">H6-D6</f>
        <v>-1560000</v>
      </c>
      <c r="J6" s="18"/>
      <c r="K6" s="143">
        <v>6885000</v>
      </c>
      <c r="L6" s="118">
        <v>6705000</v>
      </c>
      <c r="M6" s="44">
        <v>75000</v>
      </c>
      <c r="N6" s="44">
        <v>3975000</v>
      </c>
      <c r="O6" s="116">
        <f t="shared" ref="O6:O16" si="1">SUM(L6:N6)</f>
        <v>10755000</v>
      </c>
      <c r="P6" s="116">
        <f t="shared" ref="P6:P20" si="2">O6-K6</f>
        <v>3870000</v>
      </c>
      <c r="Q6" s="18"/>
      <c r="R6" s="143">
        <v>6885000</v>
      </c>
      <c r="S6" s="19">
        <v>1560000</v>
      </c>
      <c r="T6" s="19">
        <v>345000</v>
      </c>
      <c r="U6" s="19">
        <v>1155000</v>
      </c>
      <c r="V6" s="110">
        <f>SUM(S6:U6)</f>
        <v>3060000</v>
      </c>
      <c r="W6" s="110">
        <f t="shared" ref="W6:W19" si="3">V6-R6</f>
        <v>-3825000</v>
      </c>
      <c r="X6" s="21"/>
      <c r="Y6" s="268">
        <v>6885000</v>
      </c>
      <c r="Z6" s="170">
        <v>4815000</v>
      </c>
      <c r="AA6" s="269">
        <v>3510000</v>
      </c>
      <c r="AB6" s="284">
        <v>2295000</v>
      </c>
      <c r="AC6" s="270">
        <f>SUM(Z6:AB6)</f>
        <v>10620000</v>
      </c>
      <c r="AD6" s="267">
        <f t="shared" ref="AD6:AD66" si="4">AC6-Y6</f>
        <v>3735000</v>
      </c>
    </row>
    <row r="7" spans="1:189">
      <c r="A7" s="60"/>
      <c r="B7" s="27" t="s">
        <v>41</v>
      </c>
      <c r="C7" s="58">
        <v>5100000</v>
      </c>
      <c r="D7" s="56">
        <v>510000</v>
      </c>
      <c r="E7" s="124">
        <v>0</v>
      </c>
      <c r="F7" s="124">
        <v>0</v>
      </c>
      <c r="G7" s="124">
        <v>0</v>
      </c>
      <c r="H7" s="132">
        <v>0</v>
      </c>
      <c r="I7" s="132">
        <f t="shared" si="0"/>
        <v>-510000</v>
      </c>
      <c r="J7" s="18"/>
      <c r="K7" s="143">
        <v>1530000</v>
      </c>
      <c r="L7" s="118">
        <v>18000</v>
      </c>
      <c r="M7" s="44">
        <v>10840</v>
      </c>
      <c r="N7" s="44">
        <v>90720</v>
      </c>
      <c r="O7" s="116">
        <f t="shared" si="1"/>
        <v>119560</v>
      </c>
      <c r="P7" s="116">
        <f t="shared" si="2"/>
        <v>-1410440</v>
      </c>
      <c r="Q7" s="18"/>
      <c r="R7" s="143">
        <v>1530000</v>
      </c>
      <c r="S7" s="19">
        <v>35200</v>
      </c>
      <c r="T7" s="19">
        <v>64059</v>
      </c>
      <c r="U7" s="19">
        <v>44720</v>
      </c>
      <c r="V7" s="110">
        <f t="shared" ref="V7:V17" si="5">SUM(S7:U7)</f>
        <v>143979</v>
      </c>
      <c r="W7" s="110">
        <f t="shared" si="3"/>
        <v>-1386021</v>
      </c>
      <c r="X7" s="21"/>
      <c r="Y7" s="268">
        <v>1530000</v>
      </c>
      <c r="Z7" s="170">
        <v>292550</v>
      </c>
      <c r="AA7" s="269">
        <v>181220</v>
      </c>
      <c r="AB7" s="284">
        <v>510000</v>
      </c>
      <c r="AC7" s="270">
        <f t="shared" ref="AC7:AC62" si="6">SUM(Z7:AB7)</f>
        <v>983770</v>
      </c>
      <c r="AD7" s="267">
        <f t="shared" si="4"/>
        <v>-546230</v>
      </c>
    </row>
    <row r="8" spans="1:189">
      <c r="A8" s="60"/>
      <c r="B8" s="27" t="s">
        <v>42</v>
      </c>
      <c r="C8" s="58"/>
      <c r="D8" s="56"/>
      <c r="E8" s="124">
        <v>0</v>
      </c>
      <c r="F8" s="124">
        <v>0</v>
      </c>
      <c r="G8" s="124">
        <v>0</v>
      </c>
      <c r="H8" s="132">
        <v>0</v>
      </c>
      <c r="I8" s="132">
        <f t="shared" si="0"/>
        <v>0</v>
      </c>
      <c r="J8" s="18"/>
      <c r="K8" s="143">
        <v>0</v>
      </c>
      <c r="L8" s="118">
        <v>0</v>
      </c>
      <c r="M8" s="44">
        <v>0</v>
      </c>
      <c r="N8" s="44">
        <v>0</v>
      </c>
      <c r="O8" s="116">
        <f t="shared" si="1"/>
        <v>0</v>
      </c>
      <c r="P8" s="116">
        <f t="shared" si="2"/>
        <v>0</v>
      </c>
      <c r="Q8" s="18"/>
      <c r="R8" s="143">
        <v>0</v>
      </c>
      <c r="S8" s="19">
        <v>979074.16</v>
      </c>
      <c r="T8" s="19">
        <v>1289585.2</v>
      </c>
      <c r="U8" s="19">
        <v>2427793.62</v>
      </c>
      <c r="V8" s="110">
        <f t="shared" si="5"/>
        <v>4696452.9800000004</v>
      </c>
      <c r="W8" s="110">
        <f t="shared" si="3"/>
        <v>4696452.9800000004</v>
      </c>
      <c r="X8" s="21"/>
      <c r="Y8" s="268">
        <v>0</v>
      </c>
      <c r="Z8" s="170"/>
      <c r="AA8" s="269">
        <v>0</v>
      </c>
      <c r="AB8" s="271">
        <v>0</v>
      </c>
      <c r="AC8" s="270">
        <v>0</v>
      </c>
      <c r="AD8" s="267">
        <f t="shared" si="4"/>
        <v>0</v>
      </c>
    </row>
    <row r="9" spans="1:189">
      <c r="A9" s="88">
        <v>2</v>
      </c>
      <c r="B9" s="89" t="s">
        <v>19</v>
      </c>
      <c r="C9" s="90">
        <v>20925000</v>
      </c>
      <c r="D9" s="91">
        <v>3576000</v>
      </c>
      <c r="E9" s="125">
        <f>E10+E11+E12</f>
        <v>824193.64</v>
      </c>
      <c r="F9" s="125">
        <f>F10+F11+F12</f>
        <v>550315</v>
      </c>
      <c r="G9" s="125">
        <f>SUM(G10:G12)</f>
        <v>795000</v>
      </c>
      <c r="H9" s="133">
        <f>SUM(E9:G9)</f>
        <v>2169508.64</v>
      </c>
      <c r="I9" s="133">
        <f t="shared" si="0"/>
        <v>-1406491.3599999999</v>
      </c>
      <c r="J9" s="18"/>
      <c r="K9" s="142">
        <v>5883000</v>
      </c>
      <c r="L9" s="133">
        <f>L10+L11+L12</f>
        <v>1758510</v>
      </c>
      <c r="M9" s="133">
        <f>M10+M11+M12</f>
        <v>64780</v>
      </c>
      <c r="N9" s="133">
        <f>N10+N11+N12</f>
        <v>1183520</v>
      </c>
      <c r="O9" s="106">
        <f t="shared" si="1"/>
        <v>3006810</v>
      </c>
      <c r="P9" s="106">
        <f t="shared" si="2"/>
        <v>-2876190</v>
      </c>
      <c r="Q9" s="50"/>
      <c r="R9" s="142">
        <v>5883000</v>
      </c>
      <c r="S9" s="173">
        <f>S10+S11+S12</f>
        <v>1424160</v>
      </c>
      <c r="T9" s="173">
        <f>T10+T11+T12</f>
        <v>286177.71999999997</v>
      </c>
      <c r="U9" s="173">
        <f>SUM(U10:U12)</f>
        <v>1156600</v>
      </c>
      <c r="V9" s="173">
        <f t="shared" si="5"/>
        <v>2866937.7199999997</v>
      </c>
      <c r="W9" s="173">
        <f t="shared" si="3"/>
        <v>-3016062.2800000003</v>
      </c>
      <c r="X9" s="21"/>
      <c r="Y9" s="142">
        <v>5883000</v>
      </c>
      <c r="Z9" s="106">
        <f>SUM(Z10:Z12)</f>
        <v>2771602.92</v>
      </c>
      <c r="AA9" s="106">
        <f>AA10+AA11</f>
        <v>1609160</v>
      </c>
      <c r="AB9" s="106">
        <v>1961000</v>
      </c>
      <c r="AC9" s="246">
        <f t="shared" si="6"/>
        <v>6341762.9199999999</v>
      </c>
      <c r="AD9" s="262">
        <f t="shared" si="4"/>
        <v>458762.91999999993</v>
      </c>
    </row>
    <row r="10" spans="1:189">
      <c r="A10" s="60"/>
      <c r="B10" s="27" t="s">
        <v>40</v>
      </c>
      <c r="C10" s="58">
        <v>10725000</v>
      </c>
      <c r="D10" s="56">
        <v>2250000</v>
      </c>
      <c r="E10" s="126">
        <v>0</v>
      </c>
      <c r="F10" s="126">
        <v>375000</v>
      </c>
      <c r="G10" s="126">
        <v>795000</v>
      </c>
      <c r="H10" s="132">
        <f>SUM(E10:G10)</f>
        <v>1170000</v>
      </c>
      <c r="I10" s="132">
        <f t="shared" si="0"/>
        <v>-1080000</v>
      </c>
      <c r="J10" s="18"/>
      <c r="K10" s="143">
        <v>2925000</v>
      </c>
      <c r="L10" s="118">
        <v>1650000</v>
      </c>
      <c r="M10" s="44">
        <v>0</v>
      </c>
      <c r="N10" s="44">
        <v>1020000</v>
      </c>
      <c r="O10" s="116">
        <f t="shared" si="1"/>
        <v>2670000</v>
      </c>
      <c r="P10" s="116">
        <f t="shared" si="2"/>
        <v>-255000</v>
      </c>
      <c r="Q10" s="18"/>
      <c r="R10" s="143">
        <v>2925000</v>
      </c>
      <c r="S10" s="19">
        <v>1110000</v>
      </c>
      <c r="T10" s="19">
        <v>90000</v>
      </c>
      <c r="U10" s="19">
        <v>990000</v>
      </c>
      <c r="V10" s="110">
        <f t="shared" si="5"/>
        <v>2190000</v>
      </c>
      <c r="W10" s="110">
        <f t="shared" si="3"/>
        <v>-735000</v>
      </c>
      <c r="X10" s="21"/>
      <c r="Y10" s="268">
        <v>2925000</v>
      </c>
      <c r="Z10" s="170">
        <v>2130000</v>
      </c>
      <c r="AA10" s="271">
        <v>1350000</v>
      </c>
      <c r="AB10" s="285">
        <v>975000</v>
      </c>
      <c r="AC10" s="270">
        <f t="shared" si="6"/>
        <v>4455000</v>
      </c>
      <c r="AD10" s="267">
        <f t="shared" si="4"/>
        <v>1530000</v>
      </c>
    </row>
    <row r="11" spans="1:189">
      <c r="A11" s="60"/>
      <c r="B11" s="27" t="s">
        <v>41</v>
      </c>
      <c r="C11" s="58">
        <v>10200000</v>
      </c>
      <c r="D11" s="56">
        <v>1326000</v>
      </c>
      <c r="E11" s="126">
        <v>824193.64</v>
      </c>
      <c r="F11" s="126">
        <v>175315</v>
      </c>
      <c r="G11" s="126">
        <v>0</v>
      </c>
      <c r="H11" s="132">
        <f>SUM(E11:G11)</f>
        <v>999508.64</v>
      </c>
      <c r="I11" s="132">
        <f t="shared" si="0"/>
        <v>-326491.36</v>
      </c>
      <c r="J11" s="18"/>
      <c r="K11" s="143">
        <v>2958000</v>
      </c>
      <c r="L11" s="118">
        <v>108510</v>
      </c>
      <c r="M11" s="44">
        <v>64780</v>
      </c>
      <c r="N11" s="44">
        <v>163520</v>
      </c>
      <c r="O11" s="116">
        <f t="shared" si="1"/>
        <v>336810</v>
      </c>
      <c r="P11" s="116">
        <f t="shared" si="2"/>
        <v>-2621190</v>
      </c>
      <c r="Q11" s="18"/>
      <c r="R11" s="143">
        <v>2958000</v>
      </c>
      <c r="S11" s="19">
        <v>246360</v>
      </c>
      <c r="T11" s="19">
        <v>167120</v>
      </c>
      <c r="U11" s="19">
        <v>166600</v>
      </c>
      <c r="V11" s="110">
        <f t="shared" si="5"/>
        <v>580080</v>
      </c>
      <c r="W11" s="110">
        <f t="shared" si="3"/>
        <v>-2377920</v>
      </c>
      <c r="X11" s="21"/>
      <c r="Y11" s="268">
        <v>2958000</v>
      </c>
      <c r="Z11" s="170">
        <v>166320</v>
      </c>
      <c r="AA11" s="271">
        <v>259160</v>
      </c>
      <c r="AB11" s="285">
        <v>986000</v>
      </c>
      <c r="AC11" s="270">
        <f t="shared" si="6"/>
        <v>1411480</v>
      </c>
      <c r="AD11" s="267">
        <f t="shared" si="4"/>
        <v>-1546520</v>
      </c>
    </row>
    <row r="12" spans="1:189">
      <c r="A12" s="60"/>
      <c r="B12" s="27" t="s">
        <v>42</v>
      </c>
      <c r="C12" s="58"/>
      <c r="D12" s="56"/>
      <c r="E12" s="126">
        <v>0</v>
      </c>
      <c r="F12" s="126">
        <v>0</v>
      </c>
      <c r="G12" s="126">
        <v>0</v>
      </c>
      <c r="H12" s="132">
        <v>0</v>
      </c>
      <c r="I12" s="132">
        <f t="shared" si="0"/>
        <v>0</v>
      </c>
      <c r="J12" s="18"/>
      <c r="K12" s="143">
        <v>0</v>
      </c>
      <c r="L12" s="144">
        <v>0</v>
      </c>
      <c r="M12" s="44">
        <v>0</v>
      </c>
      <c r="N12" s="44">
        <v>0</v>
      </c>
      <c r="O12" s="116">
        <f t="shared" si="1"/>
        <v>0</v>
      </c>
      <c r="P12" s="116">
        <f t="shared" si="2"/>
        <v>0</v>
      </c>
      <c r="Q12" s="18"/>
      <c r="R12" s="143">
        <v>0</v>
      </c>
      <c r="S12" s="19">
        <v>67800</v>
      </c>
      <c r="T12" s="19">
        <v>29057.72</v>
      </c>
      <c r="U12" s="19"/>
      <c r="V12" s="110">
        <f t="shared" si="5"/>
        <v>96857.72</v>
      </c>
      <c r="W12" s="110">
        <f t="shared" si="3"/>
        <v>96857.72</v>
      </c>
      <c r="X12" s="21"/>
      <c r="Y12" s="268">
        <v>0</v>
      </c>
      <c r="Z12" s="170">
        <v>475282.92</v>
      </c>
      <c r="AA12" s="271"/>
      <c r="AB12" s="271"/>
      <c r="AC12" s="270">
        <f t="shared" si="6"/>
        <v>475282.92</v>
      </c>
      <c r="AD12" s="267">
        <f t="shared" si="4"/>
        <v>475282.92</v>
      </c>
    </row>
    <row r="13" spans="1:189" ht="21">
      <c r="A13" s="302" t="s">
        <v>28</v>
      </c>
      <c r="B13" s="303"/>
      <c r="C13" s="90">
        <v>52800000</v>
      </c>
      <c r="D13" s="91">
        <v>12756000</v>
      </c>
      <c r="E13" s="125">
        <f>E5+E9</f>
        <v>1994193.6400000001</v>
      </c>
      <c r="F13" s="125">
        <f>F5+F9</f>
        <v>3100315</v>
      </c>
      <c r="G13" s="125">
        <f>G5+G9</f>
        <v>4185000</v>
      </c>
      <c r="H13" s="133">
        <f>SUM(E13:G13)</f>
        <v>9279508.6400000006</v>
      </c>
      <c r="I13" s="133">
        <f t="shared" si="0"/>
        <v>-3476491.3599999994</v>
      </c>
      <c r="J13" s="18"/>
      <c r="K13" s="142">
        <v>14298000</v>
      </c>
      <c r="L13" s="145">
        <f>L5+L9</f>
        <v>8481510</v>
      </c>
      <c r="M13" s="145">
        <f>M5+M9</f>
        <v>150620</v>
      </c>
      <c r="N13" s="145">
        <f>N5+N9</f>
        <v>5249240</v>
      </c>
      <c r="O13" s="106">
        <f t="shared" si="1"/>
        <v>13881370</v>
      </c>
      <c r="P13" s="106">
        <f t="shared" si="2"/>
        <v>-416630</v>
      </c>
      <c r="Q13" s="50"/>
      <c r="R13" s="142">
        <v>14298000</v>
      </c>
      <c r="S13" s="173">
        <f>S5+S9</f>
        <v>3998434.16</v>
      </c>
      <c r="T13" s="173">
        <f>T5+T9</f>
        <v>1984821.92</v>
      </c>
      <c r="U13" s="173">
        <f>U5+U9</f>
        <v>4784113.62</v>
      </c>
      <c r="V13" s="173">
        <f t="shared" si="5"/>
        <v>10767369.699999999</v>
      </c>
      <c r="W13" s="173">
        <f t="shared" si="3"/>
        <v>-3530630.3000000007</v>
      </c>
      <c r="X13" s="21"/>
      <c r="Y13" s="142">
        <v>14298000</v>
      </c>
      <c r="Z13" s="229">
        <f>Z5+Z9</f>
        <v>7879152.9199999999</v>
      </c>
      <c r="AA13" s="229">
        <f>AA5+AA9</f>
        <v>5300380</v>
      </c>
      <c r="AB13" s="229">
        <v>4766000</v>
      </c>
      <c r="AC13" s="246">
        <f t="shared" si="6"/>
        <v>17945532.920000002</v>
      </c>
      <c r="AD13" s="262">
        <f t="shared" si="4"/>
        <v>3647532.9200000018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</row>
    <row r="14" spans="1:189">
      <c r="A14" s="306" t="s">
        <v>48</v>
      </c>
      <c r="B14" s="307"/>
      <c r="C14" s="58">
        <v>7200000</v>
      </c>
      <c r="D14" s="57">
        <v>420000</v>
      </c>
      <c r="E14" s="122">
        <v>0</v>
      </c>
      <c r="F14" s="122">
        <v>0</v>
      </c>
      <c r="G14" s="122">
        <v>0</v>
      </c>
      <c r="H14" s="132">
        <v>0</v>
      </c>
      <c r="I14" s="132">
        <f t="shared" si="0"/>
        <v>-420000</v>
      </c>
      <c r="J14" s="18"/>
      <c r="K14" s="146">
        <v>1260000</v>
      </c>
      <c r="L14" s="132">
        <v>0</v>
      </c>
      <c r="M14" s="51">
        <v>0</v>
      </c>
      <c r="N14" s="51">
        <v>0</v>
      </c>
      <c r="O14" s="116">
        <f t="shared" si="1"/>
        <v>0</v>
      </c>
      <c r="P14" s="116">
        <f t="shared" si="2"/>
        <v>-1260000</v>
      </c>
      <c r="Q14" s="50"/>
      <c r="R14" s="146">
        <v>1260000</v>
      </c>
      <c r="S14" s="115"/>
      <c r="T14" s="110"/>
      <c r="U14" s="110"/>
      <c r="V14" s="110">
        <f t="shared" si="5"/>
        <v>0</v>
      </c>
      <c r="W14" s="110">
        <f t="shared" si="3"/>
        <v>-1260000</v>
      </c>
      <c r="X14" s="21"/>
      <c r="Y14" s="268">
        <v>1260000</v>
      </c>
      <c r="Z14" s="108"/>
      <c r="AA14" s="108"/>
      <c r="AB14" s="286">
        <v>420000</v>
      </c>
      <c r="AC14" s="270">
        <f t="shared" si="6"/>
        <v>420000</v>
      </c>
      <c r="AD14" s="267">
        <f t="shared" si="4"/>
        <v>-840000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</row>
    <row r="15" spans="1:189" ht="21" thickBot="1">
      <c r="A15" s="15">
        <v>3</v>
      </c>
      <c r="B15" s="16" t="s">
        <v>17</v>
      </c>
      <c r="C15" s="56"/>
      <c r="D15" s="56"/>
      <c r="E15" s="126">
        <v>0</v>
      </c>
      <c r="F15" s="126">
        <v>0</v>
      </c>
      <c r="G15" s="126">
        <v>0</v>
      </c>
      <c r="H15" s="118">
        <v>0</v>
      </c>
      <c r="I15" s="132">
        <f t="shared" si="0"/>
        <v>0</v>
      </c>
      <c r="J15" s="33"/>
      <c r="K15" s="143">
        <v>0</v>
      </c>
      <c r="L15" s="118">
        <v>0</v>
      </c>
      <c r="M15" s="44">
        <v>0</v>
      </c>
      <c r="N15" s="44">
        <v>0</v>
      </c>
      <c r="O15" s="116">
        <f t="shared" si="1"/>
        <v>0</v>
      </c>
      <c r="P15" s="116">
        <f t="shared" si="2"/>
        <v>0</v>
      </c>
      <c r="Q15" s="18"/>
      <c r="R15" s="143">
        <v>0</v>
      </c>
      <c r="S15" s="19"/>
      <c r="T15" s="19"/>
      <c r="U15" s="19"/>
      <c r="V15" s="110">
        <f t="shared" si="5"/>
        <v>0</v>
      </c>
      <c r="W15" s="110">
        <f t="shared" si="3"/>
        <v>0</v>
      </c>
      <c r="X15" s="21"/>
      <c r="Y15" s="268">
        <v>0</v>
      </c>
      <c r="Z15" s="170"/>
      <c r="AA15" s="271"/>
      <c r="AB15" s="271"/>
      <c r="AC15" s="270">
        <f t="shared" si="6"/>
        <v>0</v>
      </c>
      <c r="AD15" s="267">
        <f t="shared" si="4"/>
        <v>0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</row>
    <row r="16" spans="1:189" s="37" customFormat="1" ht="21" thickBot="1">
      <c r="A16" s="310" t="s">
        <v>30</v>
      </c>
      <c r="B16" s="311"/>
      <c r="C16" s="58"/>
      <c r="D16" s="57"/>
      <c r="E16" s="122">
        <v>0</v>
      </c>
      <c r="F16" s="122">
        <v>0</v>
      </c>
      <c r="G16" s="122">
        <v>0</v>
      </c>
      <c r="H16" s="132">
        <v>0</v>
      </c>
      <c r="I16" s="132">
        <f t="shared" si="0"/>
        <v>0</v>
      </c>
      <c r="J16" s="33"/>
      <c r="K16" s="146">
        <v>0</v>
      </c>
      <c r="L16" s="118">
        <v>0</v>
      </c>
      <c r="M16" s="44">
        <v>0</v>
      </c>
      <c r="N16" s="51">
        <v>0</v>
      </c>
      <c r="O16" s="116">
        <f t="shared" si="1"/>
        <v>0</v>
      </c>
      <c r="P16" s="116">
        <f t="shared" si="2"/>
        <v>0</v>
      </c>
      <c r="Q16" s="18"/>
      <c r="R16" s="146">
        <v>0</v>
      </c>
      <c r="S16" s="19"/>
      <c r="T16" s="19"/>
      <c r="U16" s="19"/>
      <c r="V16" s="110">
        <f t="shared" si="5"/>
        <v>0</v>
      </c>
      <c r="W16" s="110">
        <f t="shared" si="3"/>
        <v>0</v>
      </c>
      <c r="X16" s="21"/>
      <c r="Y16" s="268">
        <v>0</v>
      </c>
      <c r="Z16" s="170"/>
      <c r="AA16" s="19"/>
      <c r="AB16" s="19"/>
      <c r="AC16" s="270">
        <f t="shared" si="6"/>
        <v>0</v>
      </c>
      <c r="AD16" s="267">
        <f t="shared" si="4"/>
        <v>0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</row>
    <row r="17" spans="1:189" s="4" customFormat="1">
      <c r="A17" s="308" t="s">
        <v>5</v>
      </c>
      <c r="B17" s="309"/>
      <c r="C17" s="90">
        <v>60000000</v>
      </c>
      <c r="D17" s="91">
        <v>13176000</v>
      </c>
      <c r="E17" s="125">
        <f>E4+E13</f>
        <v>2156534.02</v>
      </c>
      <c r="F17" s="125">
        <f>F4+F13+F16</f>
        <v>4342348.92</v>
      </c>
      <c r="G17" s="125">
        <f>G4+G13</f>
        <v>4906660</v>
      </c>
      <c r="H17" s="133">
        <f>SUM(E17:G17)</f>
        <v>11405542.939999999</v>
      </c>
      <c r="I17" s="133">
        <v>0</v>
      </c>
      <c r="J17" s="33"/>
      <c r="K17" s="142">
        <v>15558000</v>
      </c>
      <c r="L17" s="133">
        <f>L4+L13+L16</f>
        <v>9610730.7400000002</v>
      </c>
      <c r="M17" s="133">
        <f>M4+M5+M9</f>
        <v>3536231</v>
      </c>
      <c r="N17" s="133">
        <f>N4+N5+N9</f>
        <v>7006831</v>
      </c>
      <c r="O17" s="106">
        <f t="shared" ref="O17" si="7">L17+M17+N17</f>
        <v>20153792.740000002</v>
      </c>
      <c r="P17" s="179">
        <f t="shared" si="2"/>
        <v>4595792.7400000021</v>
      </c>
      <c r="Q17" s="18"/>
      <c r="R17" s="142">
        <v>15558000</v>
      </c>
      <c r="S17" s="173">
        <f>S4+S13</f>
        <v>6472365.1600000001</v>
      </c>
      <c r="T17" s="173">
        <f>T4+T13</f>
        <v>3826204.37</v>
      </c>
      <c r="U17" s="173">
        <f>U4+U13</f>
        <v>5050578.1400000006</v>
      </c>
      <c r="V17" s="173">
        <f t="shared" si="5"/>
        <v>15349147.670000002</v>
      </c>
      <c r="W17" s="173">
        <f t="shared" si="3"/>
        <v>-208852.32999999821</v>
      </c>
      <c r="X17" s="21"/>
      <c r="Y17" s="142">
        <v>15558000</v>
      </c>
      <c r="Z17" s="106">
        <f>Z4+Z5+Z9</f>
        <v>8267886.2599999998</v>
      </c>
      <c r="AA17" s="106">
        <f>AA13+AA4</f>
        <v>6544531.3899999997</v>
      </c>
      <c r="AB17" s="287">
        <f>AB4+AB13</f>
        <v>8431449</v>
      </c>
      <c r="AC17" s="246">
        <f t="shared" si="6"/>
        <v>23243866.649999999</v>
      </c>
      <c r="AD17" s="262">
        <f t="shared" si="4"/>
        <v>7685866.6499999985</v>
      </c>
    </row>
    <row r="18" spans="1:189" ht="21" thickBot="1">
      <c r="A18" s="65"/>
      <c r="B18" s="66"/>
      <c r="C18" s="58"/>
      <c r="D18" s="58"/>
      <c r="E18" s="122"/>
      <c r="F18" s="122"/>
      <c r="G18" s="122"/>
      <c r="H18" s="132"/>
      <c r="I18" s="132">
        <f t="shared" si="0"/>
        <v>0</v>
      </c>
      <c r="J18" s="33"/>
      <c r="K18" s="147"/>
      <c r="L18" s="118"/>
      <c r="M18" s="26"/>
      <c r="N18" s="26"/>
      <c r="O18" s="22"/>
      <c r="P18" s="116">
        <f t="shared" si="2"/>
        <v>0</v>
      </c>
      <c r="Q18" s="18"/>
      <c r="R18" s="147"/>
      <c r="S18" s="26"/>
      <c r="T18" s="26"/>
      <c r="U18" s="26"/>
      <c r="V18" s="26"/>
      <c r="W18" s="110">
        <f t="shared" si="3"/>
        <v>0</v>
      </c>
      <c r="X18" s="21"/>
      <c r="Y18" s="277"/>
      <c r="Z18" s="282"/>
      <c r="AA18" s="283"/>
      <c r="AB18" s="283"/>
      <c r="AC18" s="270">
        <f t="shared" si="6"/>
        <v>0</v>
      </c>
      <c r="AD18" s="267">
        <f t="shared" si="4"/>
        <v>0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</row>
    <row r="19" spans="1:189" s="37" customFormat="1" ht="21" thickBot="1">
      <c r="A19" s="60">
        <v>4</v>
      </c>
      <c r="B19" s="27" t="s">
        <v>11</v>
      </c>
      <c r="C19" s="57"/>
      <c r="D19" s="57"/>
      <c r="E19" s="126">
        <v>0</v>
      </c>
      <c r="F19" s="126">
        <v>0</v>
      </c>
      <c r="G19" s="126">
        <v>0</v>
      </c>
      <c r="H19" s="118">
        <v>0</v>
      </c>
      <c r="I19" s="132">
        <f t="shared" si="0"/>
        <v>0</v>
      </c>
      <c r="J19" s="33"/>
      <c r="K19" s="146">
        <v>0</v>
      </c>
      <c r="L19" s="118">
        <v>0</v>
      </c>
      <c r="M19" s="165">
        <v>1000000</v>
      </c>
      <c r="N19" s="165">
        <v>1500000</v>
      </c>
      <c r="O19" s="20">
        <f>SUM(L19:N19)</f>
        <v>2500000</v>
      </c>
      <c r="P19" s="116">
        <f t="shared" si="2"/>
        <v>2500000</v>
      </c>
      <c r="Q19" s="18"/>
      <c r="R19" s="146">
        <v>0</v>
      </c>
      <c r="S19" s="165">
        <v>4000000</v>
      </c>
      <c r="T19" s="26"/>
      <c r="U19" s="26">
        <v>0</v>
      </c>
      <c r="V19" s="26">
        <f>S19+T19+U19</f>
        <v>4000000</v>
      </c>
      <c r="W19" s="110">
        <f t="shared" si="3"/>
        <v>4000000</v>
      </c>
      <c r="X19" s="21"/>
      <c r="Y19" s="268">
        <v>0</v>
      </c>
      <c r="Z19" s="170">
        <v>600000</v>
      </c>
      <c r="AA19" s="19">
        <v>0</v>
      </c>
      <c r="AB19" s="110"/>
      <c r="AC19" s="270">
        <f t="shared" si="6"/>
        <v>600000</v>
      </c>
      <c r="AD19" s="267">
        <f t="shared" si="4"/>
        <v>600000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</row>
    <row r="20" spans="1:189" ht="21">
      <c r="A20" s="304" t="s">
        <v>31</v>
      </c>
      <c r="B20" s="305"/>
      <c r="C20" s="92"/>
      <c r="D20" s="103"/>
      <c r="E20" s="127">
        <v>0</v>
      </c>
      <c r="F20" s="127">
        <v>0</v>
      </c>
      <c r="G20" s="127">
        <v>0</v>
      </c>
      <c r="H20" s="134">
        <v>0</v>
      </c>
      <c r="I20" s="134">
        <f t="shared" si="0"/>
        <v>0</v>
      </c>
      <c r="J20" s="33"/>
      <c r="K20" s="148">
        <v>0</v>
      </c>
      <c r="L20" s="149">
        <v>0</v>
      </c>
      <c r="M20" s="104">
        <f>SUM(M19)</f>
        <v>1000000</v>
      </c>
      <c r="N20" s="104">
        <f>SUM(N19)</f>
        <v>1500000</v>
      </c>
      <c r="O20" s="105">
        <f>SUM(L20:N20)</f>
        <v>2500000</v>
      </c>
      <c r="P20" s="166">
        <f t="shared" si="2"/>
        <v>2500000</v>
      </c>
      <c r="Q20" s="18"/>
      <c r="R20" s="148">
        <v>0</v>
      </c>
      <c r="S20" s="171">
        <v>4000000</v>
      </c>
      <c r="T20" s="171">
        <v>0</v>
      </c>
      <c r="U20" s="171">
        <v>0</v>
      </c>
      <c r="V20" s="171">
        <f>SUM(S20:U20)</f>
        <v>4000000</v>
      </c>
      <c r="W20" s="171"/>
      <c r="X20" s="34"/>
      <c r="Y20" s="148">
        <v>0</v>
      </c>
      <c r="Z20" s="166">
        <v>600000</v>
      </c>
      <c r="AA20" s="171">
        <v>0</v>
      </c>
      <c r="AB20" s="174"/>
      <c r="AC20" s="245">
        <f t="shared" si="6"/>
        <v>600000</v>
      </c>
      <c r="AD20" s="279">
        <f t="shared" si="4"/>
        <v>600000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</row>
    <row r="21" spans="1:189" s="35" customFormat="1" ht="21">
      <c r="A21" s="36"/>
      <c r="B21" s="67"/>
      <c r="C21" s="68"/>
      <c r="D21" s="68"/>
      <c r="E21" s="128"/>
      <c r="F21" s="128"/>
      <c r="G21" s="128"/>
      <c r="H21" s="135"/>
      <c r="I21" s="135"/>
      <c r="J21" s="33"/>
      <c r="K21" s="150"/>
      <c r="L21" s="151"/>
      <c r="M21" s="32"/>
      <c r="N21" s="32"/>
      <c r="O21" s="22"/>
      <c r="P21" s="101"/>
      <c r="Q21" s="33"/>
      <c r="R21" s="150"/>
      <c r="S21" s="26"/>
      <c r="T21" s="26"/>
      <c r="U21" s="26"/>
      <c r="V21" s="26"/>
      <c r="W21" s="26"/>
      <c r="X21" s="34"/>
      <c r="Y21" s="150"/>
      <c r="Z21" s="44"/>
      <c r="AA21" s="26"/>
      <c r="AB21" s="26"/>
      <c r="AC21" s="236">
        <f t="shared" si="6"/>
        <v>0</v>
      </c>
      <c r="AD21" s="281">
        <f t="shared" si="4"/>
        <v>0</v>
      </c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  <c r="DQ21" s="232"/>
      <c r="DR21" s="232"/>
      <c r="DS21" s="232"/>
      <c r="DT21" s="232"/>
      <c r="DU21" s="232"/>
      <c r="DV21" s="232"/>
      <c r="DW21" s="232"/>
      <c r="DX21" s="232"/>
      <c r="DY21" s="232"/>
      <c r="DZ21" s="232"/>
      <c r="EA21" s="232"/>
      <c r="EB21" s="232"/>
      <c r="EC21" s="232"/>
      <c r="ED21" s="232"/>
      <c r="EE21" s="232"/>
      <c r="EF21" s="232"/>
      <c r="EG21" s="232"/>
      <c r="EH21" s="232"/>
      <c r="EI21" s="232"/>
      <c r="EJ21" s="232"/>
      <c r="EK21" s="232"/>
      <c r="EL21" s="232"/>
      <c r="EM21" s="232"/>
      <c r="EN21" s="232"/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2"/>
      <c r="EZ21" s="232"/>
      <c r="FA21" s="232"/>
      <c r="FB21" s="232"/>
      <c r="FC21" s="232"/>
      <c r="FD21" s="232"/>
      <c r="FE21" s="232"/>
      <c r="FF21" s="232"/>
      <c r="FG21" s="232"/>
      <c r="FH21" s="232"/>
      <c r="FI21" s="232"/>
      <c r="FJ21" s="232"/>
      <c r="FK21" s="232"/>
      <c r="FL21" s="232"/>
      <c r="FM21" s="232"/>
      <c r="FN21" s="232"/>
      <c r="FO21" s="232"/>
      <c r="FP21" s="232"/>
      <c r="FQ21" s="232"/>
      <c r="FR21" s="232"/>
      <c r="FS21" s="232"/>
      <c r="FT21" s="232"/>
      <c r="FU21" s="232"/>
      <c r="FV21" s="232"/>
      <c r="FW21" s="232"/>
      <c r="FX21" s="232"/>
      <c r="FY21" s="232"/>
      <c r="FZ21" s="232"/>
      <c r="GA21" s="232"/>
      <c r="GB21" s="232"/>
      <c r="GC21" s="232"/>
      <c r="GD21" s="232"/>
      <c r="GE21" s="232"/>
      <c r="GF21" s="232"/>
      <c r="GG21" s="232"/>
    </row>
    <row r="22" spans="1:189" s="1" customFormat="1">
      <c r="A22" s="93" t="s">
        <v>20</v>
      </c>
      <c r="B22" s="94"/>
      <c r="C22" s="95">
        <v>48576048</v>
      </c>
      <c r="D22" s="96">
        <v>10721071</v>
      </c>
      <c r="E22" s="129">
        <f>E23+E35+E49</f>
        <v>914499.66000000015</v>
      </c>
      <c r="F22" s="129">
        <f>F23+F35+F49</f>
        <v>3742729.66</v>
      </c>
      <c r="G22" s="129">
        <f>G23+G35+G49</f>
        <v>3777439.2599999993</v>
      </c>
      <c r="H22" s="136">
        <f>SUM(E22:G22)</f>
        <v>8434668.5800000001</v>
      </c>
      <c r="I22" s="136">
        <f t="shared" si="0"/>
        <v>-2286402.42</v>
      </c>
      <c r="J22" s="23"/>
      <c r="K22" s="164">
        <v>10661071</v>
      </c>
      <c r="L22" s="164">
        <f>L23+L35+L49</f>
        <v>6868802.370000001</v>
      </c>
      <c r="M22" s="164">
        <f>M23+M35+M49</f>
        <v>1778639.5100000002</v>
      </c>
      <c r="N22" s="164">
        <f>N23+N35+N49</f>
        <v>4532899.79</v>
      </c>
      <c r="O22" s="87">
        <f>SUM(L22:N22)</f>
        <v>13180341.670000002</v>
      </c>
      <c r="P22" s="87">
        <f>O22-K22</f>
        <v>2519270.6700000018</v>
      </c>
      <c r="Q22" s="23"/>
      <c r="R22" s="164">
        <v>10661071</v>
      </c>
      <c r="S22" s="87">
        <f>S23+S35+S49</f>
        <v>4630983.6500000004</v>
      </c>
      <c r="T22" s="87">
        <f>T23+T35+T49</f>
        <v>3559739.8499999996</v>
      </c>
      <c r="U22" s="87">
        <f>U23+U35+U49</f>
        <v>4661844.78</v>
      </c>
      <c r="V22" s="87">
        <f>SUM(S22:U22)</f>
        <v>12852568.280000001</v>
      </c>
      <c r="W22" s="87">
        <f>V22-R22</f>
        <v>2191497.2800000012</v>
      </c>
      <c r="X22" s="24"/>
      <c r="Y22" s="164">
        <v>10661071</v>
      </c>
      <c r="Z22" s="164">
        <f>Z23+Z35+Z49</f>
        <v>7102052.0800000001</v>
      </c>
      <c r="AA22" s="87">
        <f>AA23+AA35++AA49</f>
        <v>2729448.9699999997</v>
      </c>
      <c r="AB22" s="87">
        <f>AB23+AB35+AB49+AB64</f>
        <v>8305410.0999999996</v>
      </c>
      <c r="AC22" s="241">
        <f t="shared" si="6"/>
        <v>18136911.149999999</v>
      </c>
      <c r="AD22" s="278">
        <f t="shared" si="4"/>
        <v>7475840.1499999985</v>
      </c>
    </row>
    <row r="23" spans="1:189" s="1" customFormat="1" ht="21">
      <c r="A23" s="300" t="s">
        <v>21</v>
      </c>
      <c r="B23" s="301"/>
      <c r="C23" s="85">
        <v>16236809</v>
      </c>
      <c r="D23" s="86">
        <v>3408505</v>
      </c>
      <c r="E23" s="129">
        <f t="shared" ref="E23:F23" si="8">SUM(E24:E33)</f>
        <v>342620</v>
      </c>
      <c r="F23" s="129">
        <f t="shared" si="8"/>
        <v>915340.62</v>
      </c>
      <c r="G23" s="129">
        <f>SUM(G24:G33)</f>
        <v>603041.56000000006</v>
      </c>
      <c r="H23" s="136">
        <f>SUM(E23:G23)</f>
        <v>1861002.1800000002</v>
      </c>
      <c r="I23" s="136">
        <f t="shared" si="0"/>
        <v>-1547502.8199999998</v>
      </c>
      <c r="J23" s="23"/>
      <c r="K23" s="152">
        <f>SUM(K24:K33)</f>
        <v>3348505</v>
      </c>
      <c r="L23" s="153">
        <f>SUM(L24:L34)</f>
        <v>1440330.35</v>
      </c>
      <c r="M23" s="153">
        <f>SUM(M24:M34)</f>
        <v>461595.99</v>
      </c>
      <c r="N23" s="153">
        <f>SUM(N24:N34)</f>
        <v>770415.02000000014</v>
      </c>
      <c r="O23" s="102">
        <f>SUM(L23:N23)</f>
        <v>2672341.3600000003</v>
      </c>
      <c r="P23" s="87">
        <f>O23-K23</f>
        <v>-676163.63999999966</v>
      </c>
      <c r="Q23" s="23"/>
      <c r="R23" s="152">
        <f>SUM(R24:R33)</f>
        <v>3348505</v>
      </c>
      <c r="S23" s="87">
        <f>SUM(S24:S34)</f>
        <v>1043360.2000000001</v>
      </c>
      <c r="T23" s="87">
        <f>SUM(T24:T34)</f>
        <v>909467.61</v>
      </c>
      <c r="U23" s="87">
        <f>SUM(U24:U34)</f>
        <v>878789.44</v>
      </c>
      <c r="V23" s="87">
        <f t="shared" ref="V23:V72" si="9">SUM(S23:U23)</f>
        <v>2831617.25</v>
      </c>
      <c r="W23" s="87">
        <f t="shared" ref="W23:W72" si="10">V23-R23</f>
        <v>-516887.75</v>
      </c>
      <c r="X23" s="24"/>
      <c r="Y23" s="152">
        <f>SUM(Y24:Y33)</f>
        <v>3348505</v>
      </c>
      <c r="Z23" s="152">
        <f>SUM(Z24:Z34)</f>
        <v>1425444.05</v>
      </c>
      <c r="AA23" s="102">
        <f>SUM(AA24:AA34)</f>
        <v>764305.91999999993</v>
      </c>
      <c r="AB23" s="102">
        <f>SUM(AB24:AB34)</f>
        <v>2233766.6</v>
      </c>
      <c r="AC23" s="241">
        <f t="shared" si="6"/>
        <v>4423516.57</v>
      </c>
      <c r="AD23" s="278">
        <f t="shared" si="4"/>
        <v>1075011.5700000003</v>
      </c>
    </row>
    <row r="24" spans="1:189" s="1" customFormat="1">
      <c r="A24" s="60">
        <v>1</v>
      </c>
      <c r="B24" s="27" t="s">
        <v>6</v>
      </c>
      <c r="C24" s="58">
        <v>868000</v>
      </c>
      <c r="D24" s="57">
        <v>213000</v>
      </c>
      <c r="E24" s="126">
        <v>70720</v>
      </c>
      <c r="F24" s="126">
        <v>70720</v>
      </c>
      <c r="G24" s="126"/>
      <c r="H24" s="137">
        <f>SUM(E24:G24)</f>
        <v>141440</v>
      </c>
      <c r="I24" s="132">
        <f t="shared" si="0"/>
        <v>-71560</v>
      </c>
      <c r="J24" s="23"/>
      <c r="K24" s="146">
        <v>213000</v>
      </c>
      <c r="L24" s="154">
        <v>141440</v>
      </c>
      <c r="M24" s="31">
        <v>70720</v>
      </c>
      <c r="N24" s="31"/>
      <c r="O24" s="117">
        <f t="shared" ref="O24:O69" si="11">SUM(L24:N24)</f>
        <v>212160</v>
      </c>
      <c r="P24" s="110">
        <f t="shared" ref="P24:P69" si="12">O24-K24</f>
        <v>-840</v>
      </c>
      <c r="Q24" s="23"/>
      <c r="R24" s="146">
        <v>213000</v>
      </c>
      <c r="S24" s="19">
        <v>153660</v>
      </c>
      <c r="T24" s="19"/>
      <c r="U24" s="19">
        <v>70720</v>
      </c>
      <c r="V24" s="110">
        <f t="shared" si="9"/>
        <v>224380</v>
      </c>
      <c r="W24" s="110">
        <f t="shared" si="10"/>
        <v>11380</v>
      </c>
      <c r="X24" s="21"/>
      <c r="Y24" s="268">
        <v>213000</v>
      </c>
      <c r="Z24" s="260">
        <v>115720</v>
      </c>
      <c r="AA24" s="272">
        <v>141440</v>
      </c>
      <c r="AB24" s="272">
        <v>70720</v>
      </c>
      <c r="AC24" s="270">
        <f t="shared" ref="AC24:AC34" si="13">SUM(Z24:AB24)</f>
        <v>327880</v>
      </c>
      <c r="AD24" s="267">
        <f t="shared" si="4"/>
        <v>114880</v>
      </c>
    </row>
    <row r="25" spans="1:189">
      <c r="A25" s="60">
        <v>2</v>
      </c>
      <c r="B25" s="27" t="s">
        <v>7</v>
      </c>
      <c r="C25" s="58">
        <v>11000623</v>
      </c>
      <c r="D25" s="57">
        <v>2333465</v>
      </c>
      <c r="E25" s="126">
        <v>130000</v>
      </c>
      <c r="F25" s="126">
        <v>623206</v>
      </c>
      <c r="G25" s="126">
        <v>362212</v>
      </c>
      <c r="H25" s="137">
        <f t="shared" ref="H25:H69" si="14">SUM(E25:G25)</f>
        <v>1115418</v>
      </c>
      <c r="I25" s="132">
        <f t="shared" si="0"/>
        <v>-1218047</v>
      </c>
      <c r="J25" s="33"/>
      <c r="K25" s="146">
        <v>2333465</v>
      </c>
      <c r="L25" s="118">
        <v>827020.1</v>
      </c>
      <c r="M25" s="26">
        <v>208083</v>
      </c>
      <c r="N25" s="26">
        <v>499899.52</v>
      </c>
      <c r="O25" s="117">
        <f t="shared" si="11"/>
        <v>1535002.62</v>
      </c>
      <c r="P25" s="110">
        <f t="shared" si="12"/>
        <v>-798462.37999999989</v>
      </c>
      <c r="Q25" s="18"/>
      <c r="R25" s="146">
        <v>2333465</v>
      </c>
      <c r="S25" s="19">
        <v>700309.26</v>
      </c>
      <c r="T25" s="19">
        <v>828559.49</v>
      </c>
      <c r="U25" s="19">
        <v>499576</v>
      </c>
      <c r="V25" s="110">
        <f t="shared" si="9"/>
        <v>2028444.75</v>
      </c>
      <c r="W25" s="110">
        <f t="shared" si="10"/>
        <v>-305020.25</v>
      </c>
      <c r="X25" s="21"/>
      <c r="Y25" s="268">
        <v>2333465</v>
      </c>
      <c r="Z25" s="170">
        <v>745596</v>
      </c>
      <c r="AA25" s="19">
        <v>170816</v>
      </c>
      <c r="AB25" s="19">
        <v>1724699.6</v>
      </c>
      <c r="AC25" s="270">
        <f t="shared" si="13"/>
        <v>2641111.6</v>
      </c>
      <c r="AD25" s="267">
        <f t="shared" si="4"/>
        <v>307646.60000000009</v>
      </c>
    </row>
    <row r="26" spans="1:189">
      <c r="A26" s="60">
        <v>3</v>
      </c>
      <c r="B26" s="27" t="s">
        <v>16</v>
      </c>
      <c r="C26" s="58">
        <v>3300187</v>
      </c>
      <c r="D26" s="57">
        <v>700040</v>
      </c>
      <c r="E26" s="126">
        <v>0</v>
      </c>
      <c r="F26" s="126">
        <v>105850.4</v>
      </c>
      <c r="G26" s="126">
        <v>109388</v>
      </c>
      <c r="H26" s="137">
        <f t="shared" si="14"/>
        <v>215238.39999999999</v>
      </c>
      <c r="I26" s="132">
        <f t="shared" si="0"/>
        <v>-484801.6</v>
      </c>
      <c r="J26" s="33"/>
      <c r="K26" s="146">
        <v>700040</v>
      </c>
      <c r="L26" s="118">
        <v>97548.5</v>
      </c>
      <c r="M26" s="26">
        <v>76000</v>
      </c>
      <c r="N26" s="26">
        <v>136514.01999999999</v>
      </c>
      <c r="O26" s="117">
        <f t="shared" si="11"/>
        <v>310062.52</v>
      </c>
      <c r="P26" s="110">
        <f t="shared" si="12"/>
        <v>-389977.48</v>
      </c>
      <c r="Q26" s="18"/>
      <c r="R26" s="146">
        <v>700040</v>
      </c>
      <c r="S26" s="19">
        <v>150969.79999999999</v>
      </c>
      <c r="T26" s="19">
        <v>50000</v>
      </c>
      <c r="U26" s="19">
        <v>64355.6</v>
      </c>
      <c r="V26" s="110">
        <f t="shared" si="9"/>
        <v>265325.39999999997</v>
      </c>
      <c r="W26" s="110">
        <f t="shared" si="10"/>
        <v>-434714.60000000003</v>
      </c>
      <c r="X26" s="21"/>
      <c r="Y26" s="268">
        <v>700040</v>
      </c>
      <c r="Z26" s="170">
        <v>108966.05</v>
      </c>
      <c r="AA26" s="19">
        <v>80000</v>
      </c>
      <c r="AB26" s="19">
        <v>133347</v>
      </c>
      <c r="AC26" s="270">
        <f t="shared" si="13"/>
        <v>322313.05</v>
      </c>
      <c r="AD26" s="267">
        <f t="shared" si="4"/>
        <v>-377726.95</v>
      </c>
    </row>
    <row r="27" spans="1:189">
      <c r="A27" s="60">
        <v>4</v>
      </c>
      <c r="B27" s="27" t="s">
        <v>8</v>
      </c>
      <c r="C27" s="58">
        <v>60000</v>
      </c>
      <c r="D27" s="167">
        <v>60000</v>
      </c>
      <c r="E27" s="126">
        <v>0</v>
      </c>
      <c r="F27" s="126">
        <v>90000</v>
      </c>
      <c r="G27" s="126">
        <v>90000</v>
      </c>
      <c r="H27" s="137">
        <f t="shared" si="14"/>
        <v>180000</v>
      </c>
      <c r="I27" s="132">
        <f t="shared" si="0"/>
        <v>120000</v>
      </c>
      <c r="J27" s="33"/>
      <c r="K27" s="169">
        <v>0</v>
      </c>
      <c r="L27" s="118">
        <v>0</v>
      </c>
      <c r="M27" s="26">
        <v>63785.5</v>
      </c>
      <c r="N27" s="26">
        <v>40000</v>
      </c>
      <c r="O27" s="117">
        <f t="shared" si="11"/>
        <v>103785.5</v>
      </c>
      <c r="P27" s="110">
        <f t="shared" si="12"/>
        <v>103785.5</v>
      </c>
      <c r="Q27" s="18"/>
      <c r="R27" s="169">
        <v>0</v>
      </c>
      <c r="S27" s="19">
        <v>450</v>
      </c>
      <c r="T27" s="19"/>
      <c r="U27" s="19">
        <v>62080</v>
      </c>
      <c r="V27" s="110">
        <f t="shared" si="9"/>
        <v>62530</v>
      </c>
      <c r="W27" s="110">
        <f t="shared" si="10"/>
        <v>62530</v>
      </c>
      <c r="X27" s="21"/>
      <c r="Y27" s="273">
        <v>0</v>
      </c>
      <c r="Z27" s="170">
        <v>79600</v>
      </c>
      <c r="AA27" s="19"/>
      <c r="AB27" s="19"/>
      <c r="AC27" s="270">
        <f t="shared" si="13"/>
        <v>79600</v>
      </c>
      <c r="AD27" s="267">
        <f t="shared" si="4"/>
        <v>79600</v>
      </c>
    </row>
    <row r="28" spans="1:189" s="1" customFormat="1">
      <c r="A28" s="60">
        <v>5</v>
      </c>
      <c r="B28" s="27" t="s">
        <v>9</v>
      </c>
      <c r="C28" s="58">
        <v>60000</v>
      </c>
      <c r="D28" s="57">
        <v>15000</v>
      </c>
      <c r="E28" s="126">
        <v>10000</v>
      </c>
      <c r="F28" s="126">
        <v>0</v>
      </c>
      <c r="G28" s="126">
        <v>0</v>
      </c>
      <c r="H28" s="137">
        <f t="shared" si="14"/>
        <v>10000</v>
      </c>
      <c r="I28" s="132">
        <f t="shared" si="0"/>
        <v>-5000</v>
      </c>
      <c r="J28" s="168"/>
      <c r="K28" s="146">
        <v>15000</v>
      </c>
      <c r="L28" s="118">
        <v>10000</v>
      </c>
      <c r="M28" s="26"/>
      <c r="N28" s="26">
        <v>10000</v>
      </c>
      <c r="O28" s="117">
        <f t="shared" si="11"/>
        <v>20000</v>
      </c>
      <c r="P28" s="110">
        <f t="shared" si="12"/>
        <v>5000</v>
      </c>
      <c r="Q28" s="23"/>
      <c r="R28" s="146">
        <v>15000</v>
      </c>
      <c r="S28" s="19">
        <v>10000</v>
      </c>
      <c r="T28" s="19"/>
      <c r="U28" s="19">
        <v>15000</v>
      </c>
      <c r="V28" s="110">
        <f t="shared" si="9"/>
        <v>25000</v>
      </c>
      <c r="W28" s="110">
        <f t="shared" si="10"/>
        <v>10000</v>
      </c>
      <c r="X28" s="21"/>
      <c r="Y28" s="268">
        <v>15000</v>
      </c>
      <c r="Z28" s="170">
        <v>15000</v>
      </c>
      <c r="AA28" s="19"/>
      <c r="AB28" s="19">
        <v>5000</v>
      </c>
      <c r="AC28" s="270">
        <f t="shared" si="13"/>
        <v>20000</v>
      </c>
      <c r="AD28" s="267">
        <f t="shared" si="4"/>
        <v>5000</v>
      </c>
    </row>
    <row r="29" spans="1:189">
      <c r="A29" s="60">
        <v>6</v>
      </c>
      <c r="B29" s="27" t="s">
        <v>12</v>
      </c>
      <c r="C29" s="58">
        <v>60000</v>
      </c>
      <c r="D29" s="57">
        <v>15000</v>
      </c>
      <c r="E29" s="126">
        <v>3420</v>
      </c>
      <c r="F29" s="126">
        <v>4575</v>
      </c>
      <c r="G29" s="126">
        <v>5935</v>
      </c>
      <c r="H29" s="137">
        <f t="shared" si="14"/>
        <v>13930</v>
      </c>
      <c r="I29" s="132">
        <f t="shared" si="0"/>
        <v>-1070</v>
      </c>
      <c r="J29" s="33"/>
      <c r="K29" s="146">
        <v>15000</v>
      </c>
      <c r="L29" s="118">
        <v>6518</v>
      </c>
      <c r="M29" s="26">
        <v>7077.49</v>
      </c>
      <c r="N29" s="43">
        <v>9148.43</v>
      </c>
      <c r="O29" s="117">
        <f t="shared" si="11"/>
        <v>22743.919999999998</v>
      </c>
      <c r="P29" s="110">
        <f t="shared" si="12"/>
        <v>7743.9199999999983</v>
      </c>
      <c r="Q29" s="18"/>
      <c r="R29" s="146">
        <v>15000</v>
      </c>
      <c r="S29" s="19">
        <v>6064</v>
      </c>
      <c r="T29" s="19">
        <v>5748.12</v>
      </c>
      <c r="U29" s="19">
        <v>6390.24</v>
      </c>
      <c r="V29" s="110">
        <f t="shared" si="9"/>
        <v>18202.36</v>
      </c>
      <c r="W29" s="110">
        <f t="shared" si="10"/>
        <v>3202.3600000000006</v>
      </c>
      <c r="X29" s="21"/>
      <c r="Y29" s="268">
        <v>15000</v>
      </c>
      <c r="Z29" s="170">
        <v>7264</v>
      </c>
      <c r="AA29" s="19">
        <v>7049.92</v>
      </c>
      <c r="AB29" s="19">
        <v>5000</v>
      </c>
      <c r="AC29" s="270">
        <f t="shared" si="13"/>
        <v>19313.919999999998</v>
      </c>
      <c r="AD29" s="267">
        <f t="shared" si="4"/>
        <v>4313.9199999999983</v>
      </c>
    </row>
    <row r="30" spans="1:189">
      <c r="A30" s="60">
        <v>7</v>
      </c>
      <c r="B30" s="27" t="s">
        <v>39</v>
      </c>
      <c r="C30" s="58">
        <v>600000</v>
      </c>
      <c r="D30" s="70">
        <v>0</v>
      </c>
      <c r="E30" s="126">
        <v>0</v>
      </c>
      <c r="F30" s="126">
        <v>0</v>
      </c>
      <c r="G30" s="126">
        <v>2103</v>
      </c>
      <c r="H30" s="137">
        <f t="shared" si="14"/>
        <v>2103</v>
      </c>
      <c r="I30" s="132">
        <f t="shared" si="0"/>
        <v>2103</v>
      </c>
      <c r="J30" s="33"/>
      <c r="K30" s="146">
        <v>0</v>
      </c>
      <c r="L30" s="118">
        <v>25701.26</v>
      </c>
      <c r="M30" s="26"/>
      <c r="N30" s="26"/>
      <c r="O30" s="117">
        <f t="shared" si="11"/>
        <v>25701.26</v>
      </c>
      <c r="P30" s="110">
        <f t="shared" si="12"/>
        <v>25701.26</v>
      </c>
      <c r="Q30" s="18"/>
      <c r="R30" s="146">
        <v>0</v>
      </c>
      <c r="S30" s="19">
        <v>13908.14</v>
      </c>
      <c r="T30" s="19"/>
      <c r="U30" s="19">
        <v>122314.2</v>
      </c>
      <c r="V30" s="110">
        <f t="shared" si="9"/>
        <v>136222.34</v>
      </c>
      <c r="W30" s="110">
        <f t="shared" si="10"/>
        <v>136222.34</v>
      </c>
      <c r="X30" s="21"/>
      <c r="Y30" s="268">
        <v>0</v>
      </c>
      <c r="Z30" s="170">
        <v>279739</v>
      </c>
      <c r="AA30" s="19">
        <v>247000</v>
      </c>
      <c r="AB30" s="19">
        <v>247000</v>
      </c>
      <c r="AC30" s="270">
        <f t="shared" si="13"/>
        <v>773739</v>
      </c>
      <c r="AD30" s="267">
        <f t="shared" si="4"/>
        <v>773739</v>
      </c>
    </row>
    <row r="31" spans="1:189">
      <c r="A31" s="60">
        <v>8</v>
      </c>
      <c r="B31" s="27" t="s">
        <v>14</v>
      </c>
      <c r="C31" s="58">
        <v>48000</v>
      </c>
      <c r="D31" s="57">
        <v>12000</v>
      </c>
      <c r="E31" s="126">
        <v>0</v>
      </c>
      <c r="F31" s="126">
        <v>18139.22</v>
      </c>
      <c r="G31" s="126">
        <v>0</v>
      </c>
      <c r="H31" s="137">
        <f t="shared" si="14"/>
        <v>18139.22</v>
      </c>
      <c r="I31" s="132">
        <f t="shared" si="0"/>
        <v>6139.2200000000012</v>
      </c>
      <c r="J31" s="33"/>
      <c r="K31" s="146">
        <v>12000</v>
      </c>
      <c r="L31" s="118">
        <v>4000.91</v>
      </c>
      <c r="M31" s="26"/>
      <c r="N31" s="26">
        <v>3209.43</v>
      </c>
      <c r="O31" s="117">
        <f t="shared" si="11"/>
        <v>7210.34</v>
      </c>
      <c r="P31" s="110">
        <f t="shared" si="12"/>
        <v>-4789.66</v>
      </c>
      <c r="Q31" s="18"/>
      <c r="R31" s="146">
        <v>12000</v>
      </c>
      <c r="S31" s="19"/>
      <c r="T31" s="19"/>
      <c r="U31" s="19"/>
      <c r="V31" s="110">
        <f t="shared" si="9"/>
        <v>0</v>
      </c>
      <c r="W31" s="110">
        <f t="shared" si="10"/>
        <v>-12000</v>
      </c>
      <c r="X31" s="21"/>
      <c r="Y31" s="268">
        <v>12000</v>
      </c>
      <c r="Z31" s="170">
        <v>0</v>
      </c>
      <c r="AA31" s="19"/>
      <c r="AB31" s="19">
        <v>10000</v>
      </c>
      <c r="AC31" s="270">
        <f t="shared" si="13"/>
        <v>10000</v>
      </c>
      <c r="AD31" s="267">
        <f t="shared" si="4"/>
        <v>-2000</v>
      </c>
    </row>
    <row r="32" spans="1:189">
      <c r="A32" s="60">
        <v>9</v>
      </c>
      <c r="B32" s="27" t="s">
        <v>10</v>
      </c>
      <c r="C32" s="58">
        <v>120000</v>
      </c>
      <c r="D32" s="57">
        <v>30000</v>
      </c>
      <c r="E32" s="126">
        <v>12250</v>
      </c>
      <c r="F32" s="126">
        <v>0</v>
      </c>
      <c r="G32" s="126">
        <v>0</v>
      </c>
      <c r="H32" s="137">
        <f t="shared" si="14"/>
        <v>12250</v>
      </c>
      <c r="I32" s="132">
        <f t="shared" si="0"/>
        <v>-17750</v>
      </c>
      <c r="J32" s="33"/>
      <c r="K32" s="146">
        <v>30000</v>
      </c>
      <c r="L32" s="118">
        <v>37000</v>
      </c>
      <c r="M32" s="26">
        <v>30000</v>
      </c>
      <c r="N32" s="26">
        <v>37000</v>
      </c>
      <c r="O32" s="117">
        <f t="shared" si="11"/>
        <v>104000</v>
      </c>
      <c r="P32" s="110">
        <f t="shared" si="12"/>
        <v>74000</v>
      </c>
      <c r="Q32" s="18"/>
      <c r="R32" s="146">
        <v>30000</v>
      </c>
      <c r="S32" s="19"/>
      <c r="T32" s="19">
        <v>16000</v>
      </c>
      <c r="U32" s="19">
        <v>36000</v>
      </c>
      <c r="V32" s="110">
        <f t="shared" si="9"/>
        <v>52000</v>
      </c>
      <c r="W32" s="110">
        <f t="shared" si="10"/>
        <v>22000</v>
      </c>
      <c r="X32" s="21"/>
      <c r="Y32" s="268">
        <v>30000</v>
      </c>
      <c r="Z32" s="170">
        <v>60576.5</v>
      </c>
      <c r="AA32" s="19">
        <v>18000</v>
      </c>
      <c r="AB32" s="19">
        <v>28000</v>
      </c>
      <c r="AC32" s="270">
        <f t="shared" si="13"/>
        <v>106576.5</v>
      </c>
      <c r="AD32" s="267">
        <f t="shared" si="4"/>
        <v>76576.5</v>
      </c>
    </row>
    <row r="33" spans="1:30">
      <c r="A33" s="60">
        <v>10</v>
      </c>
      <c r="B33" s="27" t="s">
        <v>13</v>
      </c>
      <c r="C33" s="58">
        <v>120000</v>
      </c>
      <c r="D33" s="57">
        <v>30000</v>
      </c>
      <c r="E33" s="126">
        <v>116230</v>
      </c>
      <c r="F33" s="126">
        <v>2850</v>
      </c>
      <c r="G33" s="126">
        <v>33403.56</v>
      </c>
      <c r="H33" s="137">
        <f t="shared" si="14"/>
        <v>152483.56</v>
      </c>
      <c r="I33" s="132">
        <f t="shared" si="0"/>
        <v>122483.56</v>
      </c>
      <c r="J33" s="33"/>
      <c r="K33" s="146">
        <v>30000</v>
      </c>
      <c r="L33" s="118">
        <v>289883.3</v>
      </c>
      <c r="M33" s="26">
        <v>5930</v>
      </c>
      <c r="N33" s="26">
        <v>25384</v>
      </c>
      <c r="O33" s="117">
        <f t="shared" si="11"/>
        <v>321197.3</v>
      </c>
      <c r="P33" s="110">
        <f t="shared" si="12"/>
        <v>291197.3</v>
      </c>
      <c r="Q33" s="18"/>
      <c r="R33" s="146">
        <v>30000</v>
      </c>
      <c r="S33" s="19">
        <v>7999</v>
      </c>
      <c r="T33" s="19"/>
      <c r="U33" s="19">
        <v>2353.4</v>
      </c>
      <c r="V33" s="110">
        <f t="shared" si="9"/>
        <v>10352.4</v>
      </c>
      <c r="W33" s="110">
        <f t="shared" si="10"/>
        <v>-19647.599999999999</v>
      </c>
      <c r="X33" s="21"/>
      <c r="Y33" s="268">
        <v>30000</v>
      </c>
      <c r="Z33" s="170">
        <v>10250</v>
      </c>
      <c r="AA33" s="19">
        <v>100000</v>
      </c>
      <c r="AB33" s="19">
        <v>10000</v>
      </c>
      <c r="AC33" s="270">
        <f t="shared" si="13"/>
        <v>120250</v>
      </c>
      <c r="AD33" s="267">
        <f t="shared" si="4"/>
        <v>90250</v>
      </c>
    </row>
    <row r="34" spans="1:30">
      <c r="A34" s="60">
        <v>11</v>
      </c>
      <c r="B34" s="27" t="s">
        <v>27</v>
      </c>
      <c r="C34" s="58"/>
      <c r="D34" s="57"/>
      <c r="E34" s="126"/>
      <c r="F34" s="126"/>
      <c r="G34" s="126"/>
      <c r="H34" s="137"/>
      <c r="I34" s="132"/>
      <c r="J34" s="33"/>
      <c r="K34" s="146">
        <v>0</v>
      </c>
      <c r="L34" s="118">
        <v>1218.28</v>
      </c>
      <c r="M34" s="26"/>
      <c r="N34" s="26">
        <v>9259.6200000000008</v>
      </c>
      <c r="O34" s="117">
        <f t="shared" si="11"/>
        <v>10477.900000000001</v>
      </c>
      <c r="P34" s="110">
        <f t="shared" si="12"/>
        <v>10477.900000000001</v>
      </c>
      <c r="Q34" s="18"/>
      <c r="R34" s="146">
        <v>0</v>
      </c>
      <c r="S34" s="19"/>
      <c r="T34" s="19">
        <v>9160</v>
      </c>
      <c r="U34" s="19"/>
      <c r="V34" s="110">
        <f t="shared" si="9"/>
        <v>9160</v>
      </c>
      <c r="W34" s="110">
        <f t="shared" si="10"/>
        <v>9160</v>
      </c>
      <c r="X34" s="21"/>
      <c r="Y34" s="268">
        <v>0</v>
      </c>
      <c r="Z34" s="170">
        <v>2732.5</v>
      </c>
      <c r="AA34" s="19"/>
      <c r="AB34" s="19">
        <v>0</v>
      </c>
      <c r="AC34" s="270">
        <f t="shared" si="13"/>
        <v>2732.5</v>
      </c>
      <c r="AD34" s="267">
        <f t="shared" si="4"/>
        <v>2732.5</v>
      </c>
    </row>
    <row r="35" spans="1:30" ht="21">
      <c r="A35" s="300" t="s">
        <v>22</v>
      </c>
      <c r="B35" s="301"/>
      <c r="C35" s="85">
        <v>13549970</v>
      </c>
      <c r="D35" s="86">
        <v>3128630</v>
      </c>
      <c r="E35" s="129">
        <f t="shared" ref="E35:F35" si="15">SUM(E36:E48)</f>
        <v>231099.83000000002</v>
      </c>
      <c r="F35" s="129">
        <f t="shared" si="15"/>
        <v>1572164.48</v>
      </c>
      <c r="G35" s="129">
        <f>SUM(G36:G48)</f>
        <v>1930065.5399999998</v>
      </c>
      <c r="H35" s="138">
        <f t="shared" si="14"/>
        <v>3733329.8499999996</v>
      </c>
      <c r="I35" s="136">
        <f t="shared" si="0"/>
        <v>604699.84999999963</v>
      </c>
      <c r="J35" s="33"/>
      <c r="K35" s="152">
        <v>3128630</v>
      </c>
      <c r="L35" s="136">
        <f>SUM(L36:L48)</f>
        <v>3338625.5800000005</v>
      </c>
      <c r="M35" s="136">
        <f t="shared" ref="M35:N35" si="16">SUM(M36:M48)</f>
        <v>854047.36</v>
      </c>
      <c r="N35" s="136">
        <f t="shared" si="16"/>
        <v>2217459.63</v>
      </c>
      <c r="O35" s="102">
        <f t="shared" si="11"/>
        <v>6410132.5700000003</v>
      </c>
      <c r="P35" s="87">
        <f t="shared" si="12"/>
        <v>3281502.5700000003</v>
      </c>
      <c r="Q35" s="18"/>
      <c r="R35" s="152">
        <v>3128630</v>
      </c>
      <c r="S35" s="87">
        <f>SUM(S36:S48)</f>
        <v>2126681.42</v>
      </c>
      <c r="T35" s="87">
        <f>SUM(T36:T48)</f>
        <v>1232852.71</v>
      </c>
      <c r="U35" s="87">
        <f>SUM(U36:U48)</f>
        <v>1908222.76</v>
      </c>
      <c r="V35" s="87">
        <f t="shared" si="9"/>
        <v>5267756.8899999997</v>
      </c>
      <c r="W35" s="87">
        <f t="shared" si="10"/>
        <v>2139126.8899999997</v>
      </c>
      <c r="X35" s="21"/>
      <c r="Y35" s="152">
        <v>3128630</v>
      </c>
      <c r="Z35" s="152">
        <f>SUM(Z36:Z48)</f>
        <v>3235540.45</v>
      </c>
      <c r="AA35" s="152">
        <f>SUM(AA36:AA48)</f>
        <v>776333.69</v>
      </c>
      <c r="AB35" s="152">
        <f>SUM(AB36:AB48)</f>
        <v>2869330</v>
      </c>
      <c r="AC35" s="241">
        <f t="shared" si="6"/>
        <v>6881204.1400000006</v>
      </c>
      <c r="AD35" s="278">
        <f t="shared" si="4"/>
        <v>3752574.1400000006</v>
      </c>
    </row>
    <row r="36" spans="1:30">
      <c r="A36" s="27">
        <v>1</v>
      </c>
      <c r="B36" s="27" t="s">
        <v>7</v>
      </c>
      <c r="C36" s="58">
        <v>5256900</v>
      </c>
      <c r="D36" s="57">
        <v>1115100</v>
      </c>
      <c r="E36" s="126">
        <v>143196.1</v>
      </c>
      <c r="F36" s="126">
        <v>601031</v>
      </c>
      <c r="G36" s="126">
        <v>561984</v>
      </c>
      <c r="H36" s="137">
        <f t="shared" si="14"/>
        <v>1306211.1000000001</v>
      </c>
      <c r="I36" s="132">
        <f t="shared" si="0"/>
        <v>191111.10000000009</v>
      </c>
      <c r="J36" s="33"/>
      <c r="K36" s="146">
        <v>1115100</v>
      </c>
      <c r="L36" s="118">
        <v>889106</v>
      </c>
      <c r="M36" s="26">
        <v>48161</v>
      </c>
      <c r="N36" s="26">
        <v>956002.7</v>
      </c>
      <c r="O36" s="117">
        <f t="shared" si="11"/>
        <v>1893269.7</v>
      </c>
      <c r="P36" s="110">
        <f t="shared" si="12"/>
        <v>778169.7</v>
      </c>
      <c r="Q36" s="18"/>
      <c r="R36" s="146">
        <v>1115100</v>
      </c>
      <c r="S36" s="19">
        <v>911216.33</v>
      </c>
      <c r="T36" s="19">
        <v>618362.44999999995</v>
      </c>
      <c r="U36" s="19">
        <v>699937</v>
      </c>
      <c r="V36" s="110">
        <f t="shared" si="9"/>
        <v>2229515.7799999998</v>
      </c>
      <c r="W36" s="110">
        <f t="shared" si="10"/>
        <v>1114415.7799999998</v>
      </c>
      <c r="X36" s="21"/>
      <c r="Y36" s="268">
        <v>1115100</v>
      </c>
      <c r="Z36" s="170">
        <v>936780.62</v>
      </c>
      <c r="AA36" s="19">
        <v>170517</v>
      </c>
      <c r="AB36" s="19">
        <v>1754830</v>
      </c>
      <c r="AC36" s="270">
        <f t="shared" si="6"/>
        <v>2862127.62</v>
      </c>
      <c r="AD36" s="267">
        <f t="shared" si="4"/>
        <v>1747027.62</v>
      </c>
    </row>
    <row r="37" spans="1:30">
      <c r="A37" s="27">
        <v>2</v>
      </c>
      <c r="B37" s="27" t="s">
        <v>16</v>
      </c>
      <c r="C37" s="58">
        <v>1577070</v>
      </c>
      <c r="D37" s="57">
        <v>334530</v>
      </c>
      <c r="E37" s="126"/>
      <c r="F37" s="126">
        <v>127021</v>
      </c>
      <c r="G37" s="126">
        <v>169719.17</v>
      </c>
      <c r="H37" s="137">
        <f>SUM(E37:G37)</f>
        <v>296740.17000000004</v>
      </c>
      <c r="I37" s="132">
        <f t="shared" si="0"/>
        <v>-37789.829999999958</v>
      </c>
      <c r="J37" s="33"/>
      <c r="K37" s="146">
        <v>334530</v>
      </c>
      <c r="L37" s="118">
        <v>157879.5</v>
      </c>
      <c r="M37" s="26">
        <v>124909</v>
      </c>
      <c r="N37" s="26">
        <v>112738</v>
      </c>
      <c r="O37" s="117">
        <f t="shared" si="11"/>
        <v>395526.5</v>
      </c>
      <c r="P37" s="110">
        <f t="shared" si="12"/>
        <v>60996.5</v>
      </c>
      <c r="Q37" s="18"/>
      <c r="R37" s="146">
        <v>334530</v>
      </c>
      <c r="S37" s="19">
        <v>222713</v>
      </c>
      <c r="T37" s="19">
        <v>229780</v>
      </c>
      <c r="U37" s="19">
        <v>195000</v>
      </c>
      <c r="V37" s="110">
        <f t="shared" si="9"/>
        <v>647493</v>
      </c>
      <c r="W37" s="110">
        <f t="shared" si="10"/>
        <v>312963</v>
      </c>
      <c r="X37" s="21"/>
      <c r="Y37" s="268">
        <v>334530</v>
      </c>
      <c r="Z37" s="170">
        <v>108966.05</v>
      </c>
      <c r="AA37" s="19">
        <v>110000</v>
      </c>
      <c r="AB37" s="19">
        <v>141000</v>
      </c>
      <c r="AC37" s="270">
        <f t="shared" si="6"/>
        <v>359966.05</v>
      </c>
      <c r="AD37" s="267">
        <f t="shared" si="4"/>
        <v>25436.049999999988</v>
      </c>
    </row>
    <row r="38" spans="1:30">
      <c r="A38" s="27">
        <v>3</v>
      </c>
      <c r="B38" s="27" t="s">
        <v>32</v>
      </c>
      <c r="C38" s="58">
        <v>3000000</v>
      </c>
      <c r="D38" s="57">
        <v>750000</v>
      </c>
      <c r="E38" s="126"/>
      <c r="F38" s="126">
        <v>708400</v>
      </c>
      <c r="G38" s="126">
        <v>633733</v>
      </c>
      <c r="H38" s="137">
        <f t="shared" si="14"/>
        <v>1342133</v>
      </c>
      <c r="I38" s="132">
        <f t="shared" si="0"/>
        <v>592133</v>
      </c>
      <c r="J38" s="33"/>
      <c r="K38" s="146">
        <v>750000</v>
      </c>
      <c r="L38" s="118">
        <v>1148029.8799999999</v>
      </c>
      <c r="M38" s="26">
        <v>20700</v>
      </c>
      <c r="N38" s="43">
        <v>795946</v>
      </c>
      <c r="O38" s="117">
        <f t="shared" si="11"/>
        <v>1964675.88</v>
      </c>
      <c r="P38" s="110">
        <f t="shared" si="12"/>
        <v>1214675.8799999999</v>
      </c>
      <c r="Q38" s="18"/>
      <c r="R38" s="146">
        <v>750000</v>
      </c>
      <c r="S38" s="19">
        <v>372120</v>
      </c>
      <c r="T38" s="19">
        <v>20000</v>
      </c>
      <c r="U38" s="19">
        <v>275523</v>
      </c>
      <c r="V38" s="110">
        <f t="shared" si="9"/>
        <v>667643</v>
      </c>
      <c r="W38" s="110">
        <f t="shared" si="10"/>
        <v>-82357</v>
      </c>
      <c r="X38" s="21"/>
      <c r="Y38" s="268">
        <v>750000</v>
      </c>
      <c r="Z38" s="170">
        <v>602662</v>
      </c>
      <c r="AA38" s="19">
        <v>253250</v>
      </c>
      <c r="AB38" s="19">
        <v>750000</v>
      </c>
      <c r="AC38" s="270">
        <f t="shared" si="6"/>
        <v>1605912</v>
      </c>
      <c r="AD38" s="267">
        <f t="shared" si="4"/>
        <v>855912</v>
      </c>
    </row>
    <row r="39" spans="1:30">
      <c r="A39" s="27">
        <v>4</v>
      </c>
      <c r="B39" s="27" t="s">
        <v>38</v>
      </c>
      <c r="C39" s="58">
        <v>900000</v>
      </c>
      <c r="D39" s="57">
        <v>225000</v>
      </c>
      <c r="E39" s="126"/>
      <c r="F39" s="126"/>
      <c r="G39" s="126">
        <v>201932.3</v>
      </c>
      <c r="H39" s="137">
        <f t="shared" si="14"/>
        <v>201932.3</v>
      </c>
      <c r="I39" s="132">
        <f t="shared" si="0"/>
        <v>-23067.700000000012</v>
      </c>
      <c r="J39" s="33"/>
      <c r="K39" s="146">
        <v>225000</v>
      </c>
      <c r="L39" s="118">
        <v>190092.54</v>
      </c>
      <c r="M39" s="26">
        <v>343715.5</v>
      </c>
      <c r="N39" s="43">
        <v>114545</v>
      </c>
      <c r="O39" s="117">
        <f t="shared" si="11"/>
        <v>648353.04</v>
      </c>
      <c r="P39" s="110">
        <f t="shared" si="12"/>
        <v>423353.04000000004</v>
      </c>
      <c r="Q39" s="18"/>
      <c r="R39" s="146">
        <v>225000</v>
      </c>
      <c r="S39" s="19">
        <v>210375</v>
      </c>
      <c r="T39" s="19">
        <v>111636</v>
      </c>
      <c r="U39" s="19">
        <v>6000</v>
      </c>
      <c r="V39" s="110">
        <f t="shared" si="9"/>
        <v>328011</v>
      </c>
      <c r="W39" s="110">
        <f t="shared" si="10"/>
        <v>103011</v>
      </c>
      <c r="X39" s="21"/>
      <c r="Y39" s="268">
        <v>225000</v>
      </c>
      <c r="Z39" s="170">
        <v>108966.05</v>
      </c>
      <c r="AA39" s="19">
        <v>98000</v>
      </c>
      <c r="AB39" s="19">
        <v>75000</v>
      </c>
      <c r="AC39" s="270">
        <f t="shared" si="6"/>
        <v>281966.05</v>
      </c>
      <c r="AD39" s="267">
        <f t="shared" si="4"/>
        <v>56966.049999999988</v>
      </c>
    </row>
    <row r="40" spans="1:30">
      <c r="A40" s="27">
        <v>5</v>
      </c>
      <c r="B40" s="27" t="s">
        <v>10</v>
      </c>
      <c r="C40" s="58">
        <v>120000</v>
      </c>
      <c r="D40" s="57">
        <v>30000</v>
      </c>
      <c r="E40" s="126"/>
      <c r="F40" s="126">
        <v>9416.9</v>
      </c>
      <c r="G40" s="126"/>
      <c r="H40" s="137">
        <f t="shared" si="14"/>
        <v>9416.9</v>
      </c>
      <c r="I40" s="132">
        <f t="shared" si="0"/>
        <v>-20583.099999999999</v>
      </c>
      <c r="J40" s="33"/>
      <c r="K40" s="146">
        <v>30000</v>
      </c>
      <c r="L40" s="118">
        <v>0</v>
      </c>
      <c r="M40" s="26"/>
      <c r="N40" s="43">
        <v>37100</v>
      </c>
      <c r="O40" s="117">
        <f t="shared" si="11"/>
        <v>37100</v>
      </c>
      <c r="P40" s="110">
        <f t="shared" si="12"/>
        <v>7100</v>
      </c>
      <c r="Q40" s="18"/>
      <c r="R40" s="146">
        <v>30000</v>
      </c>
      <c r="S40" s="19">
        <v>7141</v>
      </c>
      <c r="T40" s="19"/>
      <c r="U40" s="19">
        <v>44829.599999999999</v>
      </c>
      <c r="V40" s="110">
        <f t="shared" si="9"/>
        <v>51970.6</v>
      </c>
      <c r="W40" s="110">
        <f t="shared" si="10"/>
        <v>21970.6</v>
      </c>
      <c r="X40" s="21"/>
      <c r="Y40" s="268">
        <v>30000</v>
      </c>
      <c r="Z40" s="170">
        <v>122405.02</v>
      </c>
      <c r="AA40" s="19">
        <v>25000</v>
      </c>
      <c r="AB40" s="19">
        <v>28000</v>
      </c>
      <c r="AC40" s="270">
        <f t="shared" si="6"/>
        <v>175405.02000000002</v>
      </c>
      <c r="AD40" s="267">
        <f t="shared" si="4"/>
        <v>145405.02000000002</v>
      </c>
    </row>
    <row r="41" spans="1:30" s="1" customFormat="1">
      <c r="A41" s="27">
        <v>6</v>
      </c>
      <c r="B41" s="27" t="s">
        <v>26</v>
      </c>
      <c r="C41" s="58">
        <v>200000</v>
      </c>
      <c r="D41" s="57">
        <v>50000</v>
      </c>
      <c r="E41" s="124"/>
      <c r="F41" s="126"/>
      <c r="G41" s="126">
        <v>121636</v>
      </c>
      <c r="H41" s="137">
        <f t="shared" si="14"/>
        <v>121636</v>
      </c>
      <c r="I41" s="132">
        <f t="shared" si="0"/>
        <v>71636</v>
      </c>
      <c r="J41" s="168"/>
      <c r="K41" s="146">
        <v>50000</v>
      </c>
      <c r="L41" s="118">
        <v>110654</v>
      </c>
      <c r="M41" s="26"/>
      <c r="N41" s="43"/>
      <c r="O41" s="117">
        <f t="shared" si="11"/>
        <v>110654</v>
      </c>
      <c r="P41" s="110">
        <f t="shared" si="12"/>
        <v>60654</v>
      </c>
      <c r="Q41" s="23"/>
      <c r="R41" s="146">
        <v>50000</v>
      </c>
      <c r="S41" s="19">
        <v>107874</v>
      </c>
      <c r="T41" s="19"/>
      <c r="U41" s="19"/>
      <c r="V41" s="110">
        <f t="shared" si="9"/>
        <v>107874</v>
      </c>
      <c r="W41" s="110">
        <f t="shared" si="10"/>
        <v>57874</v>
      </c>
      <c r="X41" s="21"/>
      <c r="Y41" s="268">
        <v>50000</v>
      </c>
      <c r="Z41" s="170">
        <v>104922.84</v>
      </c>
      <c r="AA41" s="19"/>
      <c r="AB41" s="19"/>
      <c r="AC41" s="270">
        <f t="shared" si="6"/>
        <v>104922.84</v>
      </c>
      <c r="AD41" s="267">
        <f t="shared" si="4"/>
        <v>54922.84</v>
      </c>
    </row>
    <row r="42" spans="1:30">
      <c r="A42" s="27">
        <v>7</v>
      </c>
      <c r="B42" s="27" t="s">
        <v>14</v>
      </c>
      <c r="C42" s="58">
        <v>60000</v>
      </c>
      <c r="D42" s="57">
        <v>15000</v>
      </c>
      <c r="E42" s="124">
        <v>31134.65</v>
      </c>
      <c r="F42" s="126">
        <v>7248.64</v>
      </c>
      <c r="G42" s="126">
        <v>31086.32</v>
      </c>
      <c r="H42" s="137">
        <f t="shared" si="14"/>
        <v>69469.61</v>
      </c>
      <c r="I42" s="132">
        <f t="shared" si="0"/>
        <v>54469.61</v>
      </c>
      <c r="J42" s="33"/>
      <c r="K42" s="146">
        <v>15000</v>
      </c>
      <c r="L42" s="118">
        <v>20565.490000000002</v>
      </c>
      <c r="M42" s="26">
        <v>4902.3900000000003</v>
      </c>
      <c r="N42" s="43">
        <v>29546.639999999999</v>
      </c>
      <c r="O42" s="117">
        <f t="shared" si="11"/>
        <v>55014.520000000004</v>
      </c>
      <c r="P42" s="110">
        <f t="shared" si="12"/>
        <v>40014.520000000004</v>
      </c>
      <c r="Q42" s="18"/>
      <c r="R42" s="146">
        <v>15000</v>
      </c>
      <c r="S42" s="19">
        <v>35035.53</v>
      </c>
      <c r="T42" s="19"/>
      <c r="U42" s="19">
        <v>25277.68</v>
      </c>
      <c r="V42" s="110">
        <f t="shared" si="9"/>
        <v>60313.21</v>
      </c>
      <c r="W42" s="110">
        <f t="shared" si="10"/>
        <v>45313.21</v>
      </c>
      <c r="X42" s="21"/>
      <c r="Y42" s="268">
        <v>15000</v>
      </c>
      <c r="Z42" s="170">
        <v>19594.150000000001</v>
      </c>
      <c r="AA42" s="19"/>
      <c r="AB42" s="19">
        <v>10000</v>
      </c>
      <c r="AC42" s="270">
        <f t="shared" si="6"/>
        <v>29594.15</v>
      </c>
      <c r="AD42" s="267">
        <f t="shared" si="4"/>
        <v>14594.150000000001</v>
      </c>
    </row>
    <row r="43" spans="1:30">
      <c r="A43" s="27">
        <v>8</v>
      </c>
      <c r="B43" s="27" t="s">
        <v>9</v>
      </c>
      <c r="C43" s="58">
        <v>360000</v>
      </c>
      <c r="D43" s="57">
        <v>90000</v>
      </c>
      <c r="E43" s="124">
        <v>27221.25</v>
      </c>
      <c r="F43" s="126">
        <v>27981.61</v>
      </c>
      <c r="G43" s="126">
        <v>28083.94</v>
      </c>
      <c r="H43" s="137">
        <f t="shared" si="14"/>
        <v>83286.8</v>
      </c>
      <c r="I43" s="132">
        <f t="shared" si="0"/>
        <v>-6713.1999999999971</v>
      </c>
      <c r="J43" s="33"/>
      <c r="K43" s="146">
        <v>90000</v>
      </c>
      <c r="L43" s="118">
        <v>28136.69</v>
      </c>
      <c r="M43" s="26">
        <v>27618.69</v>
      </c>
      <c r="N43" s="43">
        <v>27735.35</v>
      </c>
      <c r="O43" s="117">
        <f t="shared" si="11"/>
        <v>83490.73</v>
      </c>
      <c r="P43" s="110">
        <f t="shared" si="12"/>
        <v>-6509.2700000000041</v>
      </c>
      <c r="Q43" s="18"/>
      <c r="R43" s="146">
        <v>90000</v>
      </c>
      <c r="S43" s="19">
        <v>27450.05</v>
      </c>
      <c r="T43" s="19">
        <v>27652.959999999999</v>
      </c>
      <c r="U43" s="19">
        <v>27272.639999999999</v>
      </c>
      <c r="V43" s="110">
        <f t="shared" si="9"/>
        <v>82375.649999999994</v>
      </c>
      <c r="W43" s="110">
        <f t="shared" si="10"/>
        <v>-7624.3500000000058</v>
      </c>
      <c r="X43" s="21"/>
      <c r="Y43" s="268">
        <v>90000</v>
      </c>
      <c r="Z43" s="170">
        <v>27811.69</v>
      </c>
      <c r="AA43" s="19">
        <v>27518.69</v>
      </c>
      <c r="AB43" s="19">
        <v>30000</v>
      </c>
      <c r="AC43" s="270">
        <f t="shared" si="6"/>
        <v>85330.38</v>
      </c>
      <c r="AD43" s="267">
        <f t="shared" si="4"/>
        <v>-4669.6199999999953</v>
      </c>
    </row>
    <row r="44" spans="1:30">
      <c r="A44" s="27">
        <v>9</v>
      </c>
      <c r="B44" s="27" t="s">
        <v>51</v>
      </c>
      <c r="C44" s="58">
        <v>84000</v>
      </c>
      <c r="D44" s="57">
        <v>21000</v>
      </c>
      <c r="E44" s="124">
        <v>22945.599999999999</v>
      </c>
      <c r="F44" s="126">
        <v>987</v>
      </c>
      <c r="G44" s="126"/>
      <c r="H44" s="137">
        <f t="shared" si="14"/>
        <v>23932.6</v>
      </c>
      <c r="I44" s="132">
        <f t="shared" si="0"/>
        <v>2932.5999999999985</v>
      </c>
      <c r="J44" s="33"/>
      <c r="K44" s="146">
        <v>21000</v>
      </c>
      <c r="L44" s="118">
        <v>0</v>
      </c>
      <c r="M44" s="26"/>
      <c r="N44" s="26"/>
      <c r="O44" s="117">
        <f t="shared" si="11"/>
        <v>0</v>
      </c>
      <c r="P44" s="110">
        <f t="shared" si="12"/>
        <v>-21000</v>
      </c>
      <c r="Q44" s="18"/>
      <c r="R44" s="146">
        <v>21000</v>
      </c>
      <c r="S44" s="19"/>
      <c r="T44" s="19"/>
      <c r="U44" s="19"/>
      <c r="V44" s="110">
        <f t="shared" si="9"/>
        <v>0</v>
      </c>
      <c r="W44" s="110">
        <f t="shared" si="10"/>
        <v>-21000</v>
      </c>
      <c r="X44" s="21"/>
      <c r="Y44" s="268">
        <v>21000</v>
      </c>
      <c r="Z44" s="170"/>
      <c r="AA44" s="19"/>
      <c r="AB44" s="19"/>
      <c r="AC44" s="270">
        <f t="shared" si="6"/>
        <v>0</v>
      </c>
      <c r="AD44" s="267">
        <f t="shared" si="4"/>
        <v>-21000</v>
      </c>
    </row>
    <row r="45" spans="1:30">
      <c r="A45" s="27">
        <v>10</v>
      </c>
      <c r="B45" s="27" t="s">
        <v>13</v>
      </c>
      <c r="C45" s="58">
        <v>36000</v>
      </c>
      <c r="D45" s="57">
        <v>9000</v>
      </c>
      <c r="E45" s="124">
        <v>2378.69</v>
      </c>
      <c r="F45" s="126">
        <v>3263.33</v>
      </c>
      <c r="G45" s="126">
        <v>36236.160000000003</v>
      </c>
      <c r="H45" s="137">
        <f t="shared" si="14"/>
        <v>41878.180000000008</v>
      </c>
      <c r="I45" s="132">
        <f t="shared" si="0"/>
        <v>32878.180000000008</v>
      </c>
      <c r="J45" s="33"/>
      <c r="K45" s="146">
        <v>9000</v>
      </c>
      <c r="L45" s="118">
        <v>185950.89</v>
      </c>
      <c r="M45" s="26">
        <v>9584</v>
      </c>
      <c r="N45" s="26">
        <v>63791.44</v>
      </c>
      <c r="O45" s="117">
        <f t="shared" si="11"/>
        <v>259326.33000000002</v>
      </c>
      <c r="P45" s="110">
        <f t="shared" si="12"/>
        <v>250326.33000000002</v>
      </c>
      <c r="Q45" s="18"/>
      <c r="R45" s="146">
        <v>9000</v>
      </c>
      <c r="S45" s="19">
        <v>135794.84</v>
      </c>
      <c r="T45" s="19"/>
      <c r="U45" s="19">
        <v>57320.52</v>
      </c>
      <c r="V45" s="110">
        <f t="shared" si="9"/>
        <v>193115.36</v>
      </c>
      <c r="W45" s="110">
        <f t="shared" si="10"/>
        <v>184115.36</v>
      </c>
      <c r="X45" s="21"/>
      <c r="Y45" s="268">
        <v>9000</v>
      </c>
      <c r="Z45" s="170">
        <v>396794.24</v>
      </c>
      <c r="AA45" s="19">
        <v>42448</v>
      </c>
      <c r="AB45" s="19">
        <v>10000</v>
      </c>
      <c r="AC45" s="270">
        <f t="shared" si="6"/>
        <v>449242.24</v>
      </c>
      <c r="AD45" s="267">
        <f t="shared" si="4"/>
        <v>440242.24</v>
      </c>
    </row>
    <row r="46" spans="1:30">
      <c r="A46" s="27">
        <v>11</v>
      </c>
      <c r="B46" s="27" t="s">
        <v>27</v>
      </c>
      <c r="C46" s="58">
        <v>36000</v>
      </c>
      <c r="D46" s="57">
        <v>9000</v>
      </c>
      <c r="E46" s="124">
        <v>4223.54</v>
      </c>
      <c r="F46" s="126">
        <v>10800</v>
      </c>
      <c r="G46" s="126">
        <v>6511</v>
      </c>
      <c r="H46" s="137">
        <f t="shared" si="14"/>
        <v>21534.54</v>
      </c>
      <c r="I46" s="132">
        <f t="shared" si="0"/>
        <v>12534.54</v>
      </c>
      <c r="J46" s="33"/>
      <c r="K46" s="146">
        <v>9000</v>
      </c>
      <c r="L46" s="118">
        <v>0</v>
      </c>
      <c r="M46" s="26">
        <v>120747</v>
      </c>
      <c r="N46" s="26">
        <v>10054.5</v>
      </c>
      <c r="O46" s="117">
        <f t="shared" si="11"/>
        <v>130801.5</v>
      </c>
      <c r="P46" s="110">
        <f t="shared" si="12"/>
        <v>121801.5</v>
      </c>
      <c r="Q46" s="18"/>
      <c r="R46" s="146">
        <v>9000</v>
      </c>
      <c r="S46" s="19">
        <v>56975.15</v>
      </c>
      <c r="T46" s="19"/>
      <c r="U46" s="19"/>
      <c r="V46" s="110">
        <f t="shared" si="9"/>
        <v>56975.15</v>
      </c>
      <c r="W46" s="110">
        <f t="shared" si="10"/>
        <v>47975.15</v>
      </c>
      <c r="X46" s="21"/>
      <c r="Y46" s="268">
        <v>9000</v>
      </c>
      <c r="Z46" s="170">
        <v>110000</v>
      </c>
      <c r="AA46" s="19"/>
      <c r="AB46" s="19">
        <v>3000</v>
      </c>
      <c r="AC46" s="270">
        <f t="shared" si="6"/>
        <v>113000</v>
      </c>
      <c r="AD46" s="267">
        <f t="shared" si="4"/>
        <v>104000</v>
      </c>
    </row>
    <row r="47" spans="1:30">
      <c r="A47" s="27">
        <v>12</v>
      </c>
      <c r="B47" s="27" t="s">
        <v>29</v>
      </c>
      <c r="C47" s="58">
        <v>1200000</v>
      </c>
      <c r="D47" s="57">
        <v>300000</v>
      </c>
      <c r="E47" s="126"/>
      <c r="F47" s="126">
        <v>76015</v>
      </c>
      <c r="G47" s="126">
        <v>139143.65</v>
      </c>
      <c r="H47" s="137">
        <f t="shared" si="14"/>
        <v>215158.65</v>
      </c>
      <c r="I47" s="132">
        <f t="shared" si="0"/>
        <v>-84841.35</v>
      </c>
      <c r="J47" s="33"/>
      <c r="K47" s="146">
        <v>300000</v>
      </c>
      <c r="L47" s="118">
        <v>64632.22</v>
      </c>
      <c r="M47" s="26"/>
      <c r="N47" s="26">
        <v>70000</v>
      </c>
      <c r="O47" s="117">
        <f t="shared" si="11"/>
        <v>134632.22</v>
      </c>
      <c r="P47" s="110">
        <f t="shared" si="12"/>
        <v>-165367.78</v>
      </c>
      <c r="Q47" s="18"/>
      <c r="R47" s="146">
        <v>300000</v>
      </c>
      <c r="S47" s="19"/>
      <c r="T47" s="19">
        <v>225421.3</v>
      </c>
      <c r="U47" s="19">
        <v>343090.1</v>
      </c>
      <c r="V47" s="110">
        <f t="shared" si="9"/>
        <v>568511.39999999991</v>
      </c>
      <c r="W47" s="110">
        <f t="shared" si="10"/>
        <v>268511.39999999991</v>
      </c>
      <c r="X47" s="21"/>
      <c r="Y47" s="268">
        <v>300000</v>
      </c>
      <c r="Z47" s="170">
        <v>664387.79</v>
      </c>
      <c r="AA47" s="19">
        <v>32500</v>
      </c>
      <c r="AB47" s="19">
        <v>67500</v>
      </c>
      <c r="AC47" s="270">
        <f t="shared" si="6"/>
        <v>764387.79</v>
      </c>
      <c r="AD47" s="267">
        <f t="shared" si="4"/>
        <v>464387.79000000004</v>
      </c>
    </row>
    <row r="48" spans="1:30">
      <c r="A48" s="27">
        <v>13</v>
      </c>
      <c r="B48" s="27" t="s">
        <v>15</v>
      </c>
      <c r="C48" s="58">
        <v>720000</v>
      </c>
      <c r="D48" s="57">
        <v>180000</v>
      </c>
      <c r="E48" s="126"/>
      <c r="F48" s="126"/>
      <c r="G48" s="126"/>
      <c r="H48" s="137">
        <f t="shared" si="14"/>
        <v>0</v>
      </c>
      <c r="I48" s="132">
        <f t="shared" si="0"/>
        <v>-180000</v>
      </c>
      <c r="J48" s="33"/>
      <c r="K48" s="146">
        <v>180000</v>
      </c>
      <c r="L48" s="118">
        <v>543578.37</v>
      </c>
      <c r="M48" s="26">
        <v>153709.78</v>
      </c>
      <c r="N48" s="26"/>
      <c r="O48" s="117">
        <f t="shared" si="11"/>
        <v>697288.15</v>
      </c>
      <c r="P48" s="110">
        <f t="shared" si="12"/>
        <v>517288.15</v>
      </c>
      <c r="Q48" s="18"/>
      <c r="R48" s="146">
        <v>180000</v>
      </c>
      <c r="S48" s="19">
        <v>39986.519999999997</v>
      </c>
      <c r="T48" s="19"/>
      <c r="U48" s="19">
        <v>233972.22</v>
      </c>
      <c r="V48" s="110">
        <f t="shared" si="9"/>
        <v>273958.74</v>
      </c>
      <c r="W48" s="110">
        <f t="shared" si="10"/>
        <v>93958.739999999991</v>
      </c>
      <c r="X48" s="21"/>
      <c r="Y48" s="268">
        <v>180000</v>
      </c>
      <c r="Z48" s="170">
        <v>32250</v>
      </c>
      <c r="AA48" s="19">
        <v>17100</v>
      </c>
      <c r="AB48" s="19"/>
      <c r="AC48" s="270">
        <f t="shared" si="6"/>
        <v>49350</v>
      </c>
      <c r="AD48" s="267">
        <f t="shared" si="4"/>
        <v>-130650</v>
      </c>
    </row>
    <row r="49" spans="1:30" ht="21">
      <c r="A49" s="300" t="s">
        <v>23</v>
      </c>
      <c r="B49" s="301"/>
      <c r="C49" s="85">
        <v>18789268</v>
      </c>
      <c r="D49" s="86">
        <v>4183936</v>
      </c>
      <c r="E49" s="129">
        <f>SUM(E50:E63)</f>
        <v>340779.83</v>
      </c>
      <c r="F49" s="129">
        <f>F50+F51+F54+F55+F56+F57+F58+F59+F60+F61+F63</f>
        <v>1255224.56</v>
      </c>
      <c r="G49" s="129">
        <f>SUM(G50:G63)</f>
        <v>1244332.1599999997</v>
      </c>
      <c r="H49" s="138">
        <f t="shared" si="14"/>
        <v>2840336.55</v>
      </c>
      <c r="I49" s="136">
        <f t="shared" si="0"/>
        <v>-1343599.4500000002</v>
      </c>
      <c r="J49" s="18"/>
      <c r="K49" s="152">
        <v>4183936</v>
      </c>
      <c r="L49" s="136">
        <f>SUM(L50:L62)</f>
        <v>2089846.4400000002</v>
      </c>
      <c r="M49" s="136">
        <f t="shared" ref="M49:N49" si="17">SUM(M50:M62)</f>
        <v>462996.16000000003</v>
      </c>
      <c r="N49" s="136">
        <f t="shared" si="17"/>
        <v>1545025.1400000001</v>
      </c>
      <c r="O49" s="102">
        <f t="shared" si="11"/>
        <v>4097867.74</v>
      </c>
      <c r="P49" s="87">
        <f t="shared" si="12"/>
        <v>-86068.259999999776</v>
      </c>
      <c r="Q49" s="18"/>
      <c r="R49" s="152">
        <v>4183936</v>
      </c>
      <c r="S49" s="87">
        <f>SUM(S50:S62)</f>
        <v>1460942.03</v>
      </c>
      <c r="T49" s="87">
        <f>SUM(T50:T62)</f>
        <v>1417419.53</v>
      </c>
      <c r="U49" s="87">
        <f>SUM(U50:U62)</f>
        <v>1874832.58</v>
      </c>
      <c r="V49" s="87">
        <f t="shared" si="9"/>
        <v>4753194.1400000006</v>
      </c>
      <c r="W49" s="87">
        <f t="shared" si="10"/>
        <v>569258.1400000006</v>
      </c>
      <c r="X49" s="21"/>
      <c r="Y49" s="152">
        <v>4183936</v>
      </c>
      <c r="Z49" s="233">
        <f>SUM(Z50:Z66)</f>
        <v>2441067.5800000005</v>
      </c>
      <c r="AA49" s="87">
        <f>SUM(AA50:AA66)</f>
        <v>1188809.3599999999</v>
      </c>
      <c r="AB49" s="87">
        <f>SUM(AB50:AB62)</f>
        <v>3202313.5</v>
      </c>
      <c r="AC49" s="241">
        <f t="shared" si="6"/>
        <v>6832190.4400000004</v>
      </c>
      <c r="AD49" s="278">
        <f t="shared" si="4"/>
        <v>2648254.4400000004</v>
      </c>
    </row>
    <row r="50" spans="1:30">
      <c r="A50" s="60">
        <v>1</v>
      </c>
      <c r="B50" s="27" t="s">
        <v>7</v>
      </c>
      <c r="C50" s="58">
        <v>10425591</v>
      </c>
      <c r="D50" s="57">
        <v>2211489</v>
      </c>
      <c r="E50" s="126">
        <v>250586</v>
      </c>
      <c r="F50" s="126">
        <v>790427</v>
      </c>
      <c r="G50" s="126">
        <v>691472.5</v>
      </c>
      <c r="H50" s="137">
        <f t="shared" si="14"/>
        <v>1732485.5</v>
      </c>
      <c r="I50" s="132">
        <f t="shared" si="0"/>
        <v>-479003.5</v>
      </c>
      <c r="J50" s="33"/>
      <c r="K50" s="146">
        <v>2211489</v>
      </c>
      <c r="L50" s="118">
        <v>1236404</v>
      </c>
      <c r="M50" s="26">
        <v>84683</v>
      </c>
      <c r="N50" s="26">
        <v>1071386.77</v>
      </c>
      <c r="O50" s="117">
        <f t="shared" si="11"/>
        <v>2392473.77</v>
      </c>
      <c r="P50" s="110">
        <f t="shared" si="12"/>
        <v>180984.77000000002</v>
      </c>
      <c r="Q50" s="18"/>
      <c r="R50" s="146">
        <v>2211489</v>
      </c>
      <c r="S50" s="19">
        <v>616967.32999999996</v>
      </c>
      <c r="T50" s="19">
        <v>1051135.7</v>
      </c>
      <c r="U50" s="19">
        <v>977549</v>
      </c>
      <c r="V50" s="110">
        <f t="shared" si="9"/>
        <v>2645652.0299999998</v>
      </c>
      <c r="W50" s="110">
        <f t="shared" si="10"/>
        <v>434163.0299999998</v>
      </c>
      <c r="X50" s="21"/>
      <c r="Y50" s="268">
        <v>2211489</v>
      </c>
      <c r="Z50" s="170">
        <v>1146871</v>
      </c>
      <c r="AA50" s="19">
        <v>290422</v>
      </c>
      <c r="AB50" s="19">
        <v>2453164.5</v>
      </c>
      <c r="AC50" s="270">
        <f t="shared" si="6"/>
        <v>3890457.5</v>
      </c>
      <c r="AD50" s="267">
        <f t="shared" si="4"/>
        <v>1678968.5</v>
      </c>
    </row>
    <row r="51" spans="1:30">
      <c r="A51" s="60">
        <v>2</v>
      </c>
      <c r="B51" s="27" t="s">
        <v>16</v>
      </c>
      <c r="C51" s="58">
        <v>3127677</v>
      </c>
      <c r="D51" s="57">
        <v>663447</v>
      </c>
      <c r="E51" s="126"/>
      <c r="F51" s="126">
        <v>254041</v>
      </c>
      <c r="G51" s="126">
        <v>196006.7</v>
      </c>
      <c r="H51" s="137">
        <f t="shared" si="14"/>
        <v>450047.7</v>
      </c>
      <c r="I51" s="132">
        <f t="shared" si="0"/>
        <v>-213399.3</v>
      </c>
      <c r="J51" s="33"/>
      <c r="K51" s="146">
        <v>663447</v>
      </c>
      <c r="L51" s="118">
        <v>208977.57</v>
      </c>
      <c r="M51" s="26">
        <v>161887</v>
      </c>
      <c r="N51" s="26">
        <v>119429.77</v>
      </c>
      <c r="O51" s="117">
        <f t="shared" si="11"/>
        <v>490294.34</v>
      </c>
      <c r="P51" s="110">
        <f t="shared" si="12"/>
        <v>-173152.65999999997</v>
      </c>
      <c r="Q51" s="18"/>
      <c r="R51" s="146">
        <v>663447</v>
      </c>
      <c r="S51" s="19">
        <v>198334</v>
      </c>
      <c r="T51" s="19">
        <v>123395</v>
      </c>
      <c r="U51" s="19">
        <v>180000</v>
      </c>
      <c r="V51" s="110">
        <f t="shared" si="9"/>
        <v>501729</v>
      </c>
      <c r="W51" s="110">
        <f t="shared" si="10"/>
        <v>-161718</v>
      </c>
      <c r="X51" s="21"/>
      <c r="Y51" s="268">
        <v>663447</v>
      </c>
      <c r="Z51" s="170">
        <v>108966</v>
      </c>
      <c r="AA51" s="19">
        <v>122000</v>
      </c>
      <c r="AB51" s="19">
        <v>221149</v>
      </c>
      <c r="AC51" s="270">
        <f t="shared" si="6"/>
        <v>452115</v>
      </c>
      <c r="AD51" s="267">
        <f t="shared" si="4"/>
        <v>-211332</v>
      </c>
    </row>
    <row r="52" spans="1:30">
      <c r="A52" s="60">
        <v>3</v>
      </c>
      <c r="B52" s="27" t="s">
        <v>32</v>
      </c>
      <c r="C52" s="58">
        <v>1200000</v>
      </c>
      <c r="D52" s="57">
        <v>300000</v>
      </c>
      <c r="E52" s="126">
        <v>5750</v>
      </c>
      <c r="F52" s="126"/>
      <c r="G52" s="126">
        <v>96600</v>
      </c>
      <c r="H52" s="137">
        <f t="shared" si="14"/>
        <v>102350</v>
      </c>
      <c r="I52" s="132">
        <f t="shared" si="0"/>
        <v>-197650</v>
      </c>
      <c r="J52" s="33"/>
      <c r="K52" s="146">
        <v>300000</v>
      </c>
      <c r="L52" s="118">
        <v>59800</v>
      </c>
      <c r="M52" s="26"/>
      <c r="N52" s="26">
        <v>131100</v>
      </c>
      <c r="O52" s="117">
        <f t="shared" si="11"/>
        <v>190900</v>
      </c>
      <c r="P52" s="110">
        <f t="shared" si="12"/>
        <v>-109100</v>
      </c>
      <c r="Q52" s="18"/>
      <c r="R52" s="146">
        <v>300000</v>
      </c>
      <c r="S52" s="19">
        <v>82800</v>
      </c>
      <c r="T52" s="19">
        <v>96600</v>
      </c>
      <c r="U52" s="19">
        <v>82800</v>
      </c>
      <c r="V52" s="110">
        <f t="shared" si="9"/>
        <v>262200</v>
      </c>
      <c r="W52" s="110">
        <f t="shared" si="10"/>
        <v>-37800</v>
      </c>
      <c r="X52" s="21"/>
      <c r="Y52" s="268">
        <v>300000</v>
      </c>
      <c r="Z52" s="170">
        <v>584541</v>
      </c>
      <c r="AA52" s="19">
        <v>275973.74</v>
      </c>
      <c r="AB52" s="19">
        <v>430000</v>
      </c>
      <c r="AC52" s="270">
        <f t="shared" si="6"/>
        <v>1290514.74</v>
      </c>
      <c r="AD52" s="267">
        <f t="shared" si="4"/>
        <v>990514.74</v>
      </c>
    </row>
    <row r="53" spans="1:30">
      <c r="A53" s="60">
        <v>4</v>
      </c>
      <c r="B53" s="27" t="s">
        <v>38</v>
      </c>
      <c r="C53" s="58">
        <v>360000</v>
      </c>
      <c r="D53" s="57">
        <v>90000</v>
      </c>
      <c r="E53" s="126"/>
      <c r="F53" s="126"/>
      <c r="G53" s="126">
        <v>28992</v>
      </c>
      <c r="H53" s="137">
        <f t="shared" si="14"/>
        <v>28992</v>
      </c>
      <c r="I53" s="132">
        <f t="shared" si="0"/>
        <v>-61008</v>
      </c>
      <c r="J53" s="33"/>
      <c r="K53" s="146">
        <v>90000</v>
      </c>
      <c r="L53" s="118">
        <v>29173</v>
      </c>
      <c r="M53" s="26">
        <v>18060</v>
      </c>
      <c r="N53" s="26">
        <v>26326.77</v>
      </c>
      <c r="O53" s="117">
        <f t="shared" si="11"/>
        <v>73559.77</v>
      </c>
      <c r="P53" s="110">
        <f t="shared" si="12"/>
        <v>-16440.229999999996</v>
      </c>
      <c r="Q53" s="18"/>
      <c r="R53" s="146">
        <v>90000</v>
      </c>
      <c r="S53" s="19"/>
      <c r="T53" s="19">
        <v>24840</v>
      </c>
      <c r="U53" s="19">
        <v>20000</v>
      </c>
      <c r="V53" s="110">
        <f t="shared" si="9"/>
        <v>44840</v>
      </c>
      <c r="W53" s="110">
        <f t="shared" si="10"/>
        <v>-45160</v>
      </c>
      <c r="X53" s="21"/>
      <c r="Y53" s="268">
        <v>90000</v>
      </c>
      <c r="Z53" s="170">
        <v>108966.05</v>
      </c>
      <c r="AA53" s="19">
        <v>51232.4</v>
      </c>
      <c r="AB53" s="19">
        <v>30000</v>
      </c>
      <c r="AC53" s="270">
        <f t="shared" si="6"/>
        <v>190198.45</v>
      </c>
      <c r="AD53" s="267">
        <f t="shared" si="4"/>
        <v>100198.45000000001</v>
      </c>
    </row>
    <row r="54" spans="1:30">
      <c r="A54" s="60">
        <v>5</v>
      </c>
      <c r="B54" s="27" t="s">
        <v>9</v>
      </c>
      <c r="C54" s="58">
        <v>180000</v>
      </c>
      <c r="D54" s="57">
        <v>45000</v>
      </c>
      <c r="E54" s="126">
        <v>12793.83</v>
      </c>
      <c r="F54" s="126">
        <v>2716.24</v>
      </c>
      <c r="G54" s="126">
        <v>23337.57</v>
      </c>
      <c r="H54" s="137">
        <f t="shared" si="14"/>
        <v>38847.64</v>
      </c>
      <c r="I54" s="132">
        <f t="shared" si="0"/>
        <v>-6152.3600000000006</v>
      </c>
      <c r="J54" s="33"/>
      <c r="K54" s="146">
        <v>45000</v>
      </c>
      <c r="L54" s="118">
        <v>13040</v>
      </c>
      <c r="M54" s="26">
        <v>3717.71</v>
      </c>
      <c r="N54" s="26">
        <v>23676.05</v>
      </c>
      <c r="O54" s="117">
        <f t="shared" si="11"/>
        <v>40433.759999999995</v>
      </c>
      <c r="P54" s="110">
        <f t="shared" si="12"/>
        <v>-4566.2400000000052</v>
      </c>
      <c r="Q54" s="18"/>
      <c r="R54" s="146">
        <v>45000</v>
      </c>
      <c r="S54" s="19">
        <v>13732.93</v>
      </c>
      <c r="T54" s="19">
        <v>3455.09</v>
      </c>
      <c r="U54" s="19">
        <v>23314.32</v>
      </c>
      <c r="V54" s="110">
        <f t="shared" si="9"/>
        <v>40502.339999999997</v>
      </c>
      <c r="W54" s="110">
        <f t="shared" si="10"/>
        <v>-4497.6600000000035</v>
      </c>
      <c r="X54" s="21"/>
      <c r="Y54" s="268">
        <v>45000</v>
      </c>
      <c r="Z54" s="170">
        <v>13970.29</v>
      </c>
      <c r="AA54" s="19">
        <v>14132.48</v>
      </c>
      <c r="AB54" s="19">
        <v>15000</v>
      </c>
      <c r="AC54" s="270">
        <f t="shared" si="6"/>
        <v>43102.770000000004</v>
      </c>
      <c r="AD54" s="267">
        <f t="shared" si="4"/>
        <v>-1897.2299999999959</v>
      </c>
    </row>
    <row r="55" spans="1:30" ht="29.25" customHeight="1">
      <c r="A55" s="60">
        <v>6</v>
      </c>
      <c r="B55" s="27" t="s">
        <v>15</v>
      </c>
      <c r="C55" s="58">
        <v>1440000</v>
      </c>
      <c r="D55" s="57">
        <v>360000</v>
      </c>
      <c r="E55" s="126">
        <v>10000</v>
      </c>
      <c r="F55" s="126">
        <v>122040.32000000001</v>
      </c>
      <c r="G55" s="126"/>
      <c r="H55" s="137">
        <f t="shared" si="14"/>
        <v>132040.32000000001</v>
      </c>
      <c r="I55" s="132">
        <f t="shared" si="0"/>
        <v>-227959.67999999999</v>
      </c>
      <c r="J55" s="33"/>
      <c r="K55" s="146">
        <v>360000</v>
      </c>
      <c r="L55" s="118">
        <v>326857.68</v>
      </c>
      <c r="M55" s="26">
        <v>5400</v>
      </c>
      <c r="N55" s="26">
        <v>130220.97</v>
      </c>
      <c r="O55" s="117">
        <f t="shared" si="11"/>
        <v>462478.65</v>
      </c>
      <c r="P55" s="110">
        <f t="shared" si="12"/>
        <v>102478.65000000002</v>
      </c>
      <c r="Q55" s="18"/>
      <c r="R55" s="146">
        <v>360000</v>
      </c>
      <c r="S55" s="19">
        <v>239328.77</v>
      </c>
      <c r="T55" s="181">
        <v>89143.74</v>
      </c>
      <c r="U55" s="19">
        <v>373218.83</v>
      </c>
      <c r="V55" s="110">
        <f t="shared" si="9"/>
        <v>701691.34000000008</v>
      </c>
      <c r="W55" s="110">
        <f t="shared" si="10"/>
        <v>341691.34000000008</v>
      </c>
      <c r="X55" s="21"/>
      <c r="Y55" s="268">
        <v>360000</v>
      </c>
      <c r="Z55" s="170">
        <v>30632.84</v>
      </c>
      <c r="AA55" s="19">
        <v>271003.8</v>
      </c>
      <c r="AB55" s="19"/>
      <c r="AC55" s="270">
        <f t="shared" si="6"/>
        <v>301636.64</v>
      </c>
      <c r="AD55" s="267">
        <f t="shared" si="4"/>
        <v>-58363.359999999986</v>
      </c>
    </row>
    <row r="56" spans="1:30">
      <c r="A56" s="60">
        <v>7</v>
      </c>
      <c r="B56" s="27" t="s">
        <v>10</v>
      </c>
      <c r="C56" s="58">
        <v>360000</v>
      </c>
      <c r="D56" s="57">
        <v>90000</v>
      </c>
      <c r="E56" s="126">
        <v>55000</v>
      </c>
      <c r="F56" s="126">
        <v>86000</v>
      </c>
      <c r="G56" s="126">
        <v>30905.8</v>
      </c>
      <c r="H56" s="137">
        <f t="shared" si="14"/>
        <v>171905.8</v>
      </c>
      <c r="I56" s="132">
        <f t="shared" si="0"/>
        <v>81905.799999999988</v>
      </c>
      <c r="J56" s="33"/>
      <c r="K56" s="146">
        <v>90000</v>
      </c>
      <c r="L56" s="118">
        <v>6924.8</v>
      </c>
      <c r="M56" s="26">
        <v>124900</v>
      </c>
      <c r="N56" s="26">
        <v>8000</v>
      </c>
      <c r="O56" s="117">
        <f t="shared" si="11"/>
        <v>139824.79999999999</v>
      </c>
      <c r="P56" s="110">
        <f t="shared" si="12"/>
        <v>49824.799999999988</v>
      </c>
      <c r="Q56" s="18"/>
      <c r="R56" s="146">
        <v>90000</v>
      </c>
      <c r="S56" s="19">
        <v>80330</v>
      </c>
      <c r="T56" s="19"/>
      <c r="U56" s="19">
        <v>153700</v>
      </c>
      <c r="V56" s="110">
        <f t="shared" si="9"/>
        <v>234030</v>
      </c>
      <c r="W56" s="110">
        <f t="shared" si="10"/>
        <v>144030</v>
      </c>
      <c r="X56" s="21"/>
      <c r="Y56" s="268">
        <v>90000</v>
      </c>
      <c r="Z56" s="170">
        <v>143304.1</v>
      </c>
      <c r="AA56" s="19">
        <v>114000</v>
      </c>
      <c r="AB56" s="19">
        <v>30000</v>
      </c>
      <c r="AC56" s="270">
        <f t="shared" si="6"/>
        <v>287304.09999999998</v>
      </c>
      <c r="AD56" s="267">
        <f t="shared" si="4"/>
        <v>197304.09999999998</v>
      </c>
    </row>
    <row r="57" spans="1:30">
      <c r="A57" s="60">
        <v>8</v>
      </c>
      <c r="B57" s="27" t="s">
        <v>13</v>
      </c>
      <c r="C57" s="58">
        <v>60000</v>
      </c>
      <c r="D57" s="57">
        <v>15000</v>
      </c>
      <c r="E57" s="126">
        <v>6650</v>
      </c>
      <c r="F57" s="126"/>
      <c r="G57" s="126">
        <v>3597.7</v>
      </c>
      <c r="H57" s="137">
        <f t="shared" si="14"/>
        <v>10247.700000000001</v>
      </c>
      <c r="I57" s="132">
        <f t="shared" si="0"/>
        <v>-4752.2999999999993</v>
      </c>
      <c r="J57" s="33"/>
      <c r="K57" s="146">
        <v>15000</v>
      </c>
      <c r="L57" s="118">
        <v>8467.1</v>
      </c>
      <c r="M57" s="26"/>
      <c r="N57" s="26">
        <v>20665</v>
      </c>
      <c r="O57" s="117">
        <f t="shared" si="11"/>
        <v>29132.1</v>
      </c>
      <c r="P57" s="110">
        <f t="shared" si="12"/>
        <v>14132.099999999999</v>
      </c>
      <c r="Q57" s="18"/>
      <c r="R57" s="146">
        <v>15000</v>
      </c>
      <c r="S57" s="19"/>
      <c r="T57" s="19"/>
      <c r="U57" s="19">
        <v>29250.43</v>
      </c>
      <c r="V57" s="110">
        <f t="shared" si="9"/>
        <v>29250.43</v>
      </c>
      <c r="W57" s="110">
        <f t="shared" si="10"/>
        <v>14250.43</v>
      </c>
      <c r="X57" s="21"/>
      <c r="Y57" s="268">
        <v>15000</v>
      </c>
      <c r="Z57" s="170">
        <v>50959.41</v>
      </c>
      <c r="AA57" s="19">
        <v>38550</v>
      </c>
      <c r="AB57" s="19">
        <v>10000</v>
      </c>
      <c r="AC57" s="270">
        <f t="shared" si="6"/>
        <v>99509.41</v>
      </c>
      <c r="AD57" s="267">
        <f t="shared" si="4"/>
        <v>84509.41</v>
      </c>
    </row>
    <row r="58" spans="1:30">
      <c r="A58" s="60">
        <v>9</v>
      </c>
      <c r="B58" s="27" t="s">
        <v>24</v>
      </c>
      <c r="C58" s="58">
        <v>180000</v>
      </c>
      <c r="D58" s="57">
        <v>45000</v>
      </c>
      <c r="E58" s="126"/>
      <c r="F58" s="126"/>
      <c r="G58" s="126">
        <v>156854</v>
      </c>
      <c r="H58" s="137">
        <f t="shared" si="14"/>
        <v>156854</v>
      </c>
      <c r="I58" s="132">
        <f t="shared" si="0"/>
        <v>111854</v>
      </c>
      <c r="J58" s="33"/>
      <c r="K58" s="146">
        <v>45000</v>
      </c>
      <c r="L58" s="118">
        <v>157271</v>
      </c>
      <c r="M58" s="26"/>
      <c r="N58" s="26"/>
      <c r="O58" s="117">
        <f t="shared" si="11"/>
        <v>157271</v>
      </c>
      <c r="P58" s="110">
        <f t="shared" si="12"/>
        <v>112271</v>
      </c>
      <c r="Q58" s="18"/>
      <c r="R58" s="146">
        <v>45000</v>
      </c>
      <c r="S58" s="19">
        <v>156854</v>
      </c>
      <c r="T58" s="19"/>
      <c r="U58" s="19"/>
      <c r="V58" s="110">
        <f t="shared" si="9"/>
        <v>156854</v>
      </c>
      <c r="W58" s="110">
        <f t="shared" si="10"/>
        <v>111854</v>
      </c>
      <c r="X58" s="21"/>
      <c r="Y58" s="268">
        <v>45000</v>
      </c>
      <c r="Z58" s="170">
        <v>156438</v>
      </c>
      <c r="AA58" s="19"/>
      <c r="AB58" s="19"/>
      <c r="AC58" s="270">
        <f t="shared" si="6"/>
        <v>156438</v>
      </c>
      <c r="AD58" s="267">
        <f t="shared" si="4"/>
        <v>111438</v>
      </c>
    </row>
    <row r="59" spans="1:30">
      <c r="A59" s="60">
        <v>10</v>
      </c>
      <c r="B59" s="27" t="s">
        <v>25</v>
      </c>
      <c r="C59" s="58">
        <v>640000</v>
      </c>
      <c r="D59" s="57">
        <v>160000</v>
      </c>
      <c r="E59" s="126"/>
      <c r="F59" s="126"/>
      <c r="G59" s="126"/>
      <c r="H59" s="137">
        <f t="shared" si="14"/>
        <v>0</v>
      </c>
      <c r="I59" s="132">
        <f t="shared" si="0"/>
        <v>-160000</v>
      </c>
      <c r="J59" s="33"/>
      <c r="K59" s="146">
        <v>160000</v>
      </c>
      <c r="L59" s="118">
        <v>0</v>
      </c>
      <c r="M59" s="26"/>
      <c r="N59" s="26"/>
      <c r="O59" s="117">
        <f t="shared" si="11"/>
        <v>0</v>
      </c>
      <c r="P59" s="110">
        <f t="shared" si="12"/>
        <v>-160000</v>
      </c>
      <c r="Q59" s="18"/>
      <c r="R59" s="146">
        <v>160000</v>
      </c>
      <c r="S59" s="19"/>
      <c r="T59" s="19"/>
      <c r="U59" s="19"/>
      <c r="V59" s="110">
        <f t="shared" si="9"/>
        <v>0</v>
      </c>
      <c r="W59" s="110">
        <f t="shared" si="10"/>
        <v>-160000</v>
      </c>
      <c r="X59" s="21"/>
      <c r="Y59" s="268">
        <v>160000</v>
      </c>
      <c r="Z59" s="170"/>
      <c r="AA59" s="19"/>
      <c r="AB59" s="19"/>
      <c r="AC59" s="270">
        <f t="shared" si="6"/>
        <v>0</v>
      </c>
      <c r="AD59" s="267">
        <f t="shared" si="4"/>
        <v>-160000</v>
      </c>
    </row>
    <row r="60" spans="1:30">
      <c r="A60" s="60">
        <v>11</v>
      </c>
      <c r="B60" s="27" t="s">
        <v>14</v>
      </c>
      <c r="C60" s="58">
        <v>60000</v>
      </c>
      <c r="D60" s="57">
        <v>15000</v>
      </c>
      <c r="E60" s="126"/>
      <c r="F60" s="126"/>
      <c r="G60" s="126">
        <v>16565.89</v>
      </c>
      <c r="H60" s="137">
        <f t="shared" si="14"/>
        <v>16565.89</v>
      </c>
      <c r="I60" s="132">
        <f t="shared" si="0"/>
        <v>1565.8899999999994</v>
      </c>
      <c r="J60" s="33"/>
      <c r="K60" s="146">
        <v>15000</v>
      </c>
      <c r="L60" s="118">
        <v>42931.29</v>
      </c>
      <c r="M60" s="26">
        <v>10569.77</v>
      </c>
      <c r="N60" s="26">
        <v>14219.81</v>
      </c>
      <c r="O60" s="117">
        <f t="shared" si="11"/>
        <v>67720.87</v>
      </c>
      <c r="P60" s="110">
        <f t="shared" si="12"/>
        <v>52720.869999999995</v>
      </c>
      <c r="Q60" s="18"/>
      <c r="R60" s="146">
        <v>15000</v>
      </c>
      <c r="S60" s="19"/>
      <c r="T60" s="19"/>
      <c r="U60" s="19"/>
      <c r="V60" s="110">
        <f t="shared" si="9"/>
        <v>0</v>
      </c>
      <c r="W60" s="110">
        <f t="shared" si="10"/>
        <v>-15000</v>
      </c>
      <c r="X60" s="21"/>
      <c r="Y60" s="268">
        <v>15000</v>
      </c>
      <c r="Z60" s="170">
        <v>36418.89</v>
      </c>
      <c r="AA60" s="19">
        <v>11494.94</v>
      </c>
      <c r="AB60" s="19">
        <v>10000</v>
      </c>
      <c r="AC60" s="270">
        <f t="shared" si="6"/>
        <v>57913.83</v>
      </c>
      <c r="AD60" s="267">
        <f t="shared" si="4"/>
        <v>42913.83</v>
      </c>
    </row>
    <row r="61" spans="1:30">
      <c r="A61" s="60">
        <v>12</v>
      </c>
      <c r="B61" s="27" t="s">
        <v>27</v>
      </c>
      <c r="C61" s="58">
        <v>36000</v>
      </c>
      <c r="D61" s="57">
        <v>9000</v>
      </c>
      <c r="E61" s="126"/>
      <c r="F61" s="126"/>
      <c r="G61" s="126"/>
      <c r="H61" s="137">
        <f t="shared" si="14"/>
        <v>0</v>
      </c>
      <c r="I61" s="132">
        <f t="shared" si="0"/>
        <v>-9000</v>
      </c>
      <c r="J61" s="33"/>
      <c r="K61" s="146">
        <v>9000</v>
      </c>
      <c r="L61" s="118">
        <v>0</v>
      </c>
      <c r="M61" s="26">
        <v>53778.68</v>
      </c>
      <c r="N61" s="26"/>
      <c r="O61" s="117">
        <f t="shared" si="11"/>
        <v>53778.68</v>
      </c>
      <c r="P61" s="110">
        <f t="shared" si="12"/>
        <v>44778.68</v>
      </c>
      <c r="Q61" s="18"/>
      <c r="R61" s="146">
        <v>9000</v>
      </c>
      <c r="S61" s="19">
        <v>72595</v>
      </c>
      <c r="T61" s="19">
        <v>28850</v>
      </c>
      <c r="U61" s="19"/>
      <c r="V61" s="110">
        <f t="shared" si="9"/>
        <v>101445</v>
      </c>
      <c r="W61" s="110">
        <f t="shared" si="10"/>
        <v>92445</v>
      </c>
      <c r="X61" s="21"/>
      <c r="Y61" s="268">
        <v>9000</v>
      </c>
      <c r="Z61" s="170">
        <v>60000</v>
      </c>
      <c r="AA61" s="19"/>
      <c r="AB61" s="19">
        <v>3000</v>
      </c>
      <c r="AC61" s="270">
        <f t="shared" si="6"/>
        <v>63000</v>
      </c>
      <c r="AD61" s="267">
        <f t="shared" si="4"/>
        <v>54000</v>
      </c>
    </row>
    <row r="62" spans="1:30">
      <c r="A62" s="60">
        <v>13</v>
      </c>
      <c r="B62" s="27" t="s">
        <v>29</v>
      </c>
      <c r="C62" s="58">
        <v>720000</v>
      </c>
      <c r="D62" s="57">
        <v>180000</v>
      </c>
      <c r="E62" s="126"/>
      <c r="F62" s="126"/>
      <c r="G62" s="126"/>
      <c r="H62" s="137">
        <f t="shared" si="14"/>
        <v>0</v>
      </c>
      <c r="I62" s="132">
        <f t="shared" si="0"/>
        <v>-180000</v>
      </c>
      <c r="J62" s="33"/>
      <c r="K62" s="146">
        <v>180000</v>
      </c>
      <c r="L62" s="118">
        <v>0</v>
      </c>
      <c r="M62" s="26"/>
      <c r="N62" s="26"/>
      <c r="O62" s="117">
        <f t="shared" si="11"/>
        <v>0</v>
      </c>
      <c r="P62" s="110">
        <f t="shared" si="12"/>
        <v>-180000</v>
      </c>
      <c r="Q62" s="18"/>
      <c r="R62" s="146">
        <v>180000</v>
      </c>
      <c r="S62" s="19"/>
      <c r="T62" s="19"/>
      <c r="U62" s="19">
        <v>35000</v>
      </c>
      <c r="V62" s="110">
        <f t="shared" si="9"/>
        <v>35000</v>
      </c>
      <c r="W62" s="110">
        <f t="shared" si="10"/>
        <v>-145000</v>
      </c>
      <c r="X62" s="21"/>
      <c r="Y62" s="268">
        <v>180000</v>
      </c>
      <c r="Z62" s="19"/>
      <c r="AA62" s="19"/>
      <c r="AB62" s="19"/>
      <c r="AC62" s="270">
        <f t="shared" si="6"/>
        <v>0</v>
      </c>
      <c r="AD62" s="267">
        <f t="shared" si="4"/>
        <v>-180000</v>
      </c>
    </row>
    <row r="63" spans="1:30">
      <c r="A63" s="60"/>
      <c r="B63" s="71"/>
      <c r="C63" s="69"/>
      <c r="D63" s="72"/>
      <c r="E63" s="130"/>
      <c r="F63" s="130"/>
      <c r="G63" s="130"/>
      <c r="H63" s="137">
        <f t="shared" si="14"/>
        <v>0</v>
      </c>
      <c r="I63" s="225">
        <f t="shared" si="0"/>
        <v>0</v>
      </c>
      <c r="J63" s="226"/>
      <c r="K63" s="155"/>
      <c r="L63" s="156"/>
      <c r="M63" s="119"/>
      <c r="N63" s="119"/>
      <c r="O63" s="117">
        <f t="shared" si="11"/>
        <v>0</v>
      </c>
      <c r="P63" s="110">
        <f t="shared" si="12"/>
        <v>0</v>
      </c>
      <c r="Q63" s="18"/>
      <c r="R63" s="155"/>
      <c r="S63" s="19"/>
      <c r="T63" s="19"/>
      <c r="U63" s="19"/>
      <c r="V63" s="110">
        <f t="shared" si="9"/>
        <v>0</v>
      </c>
      <c r="W63" s="110">
        <f t="shared" si="10"/>
        <v>0</v>
      </c>
      <c r="X63" s="21"/>
      <c r="Y63" s="274"/>
      <c r="Z63" s="19"/>
      <c r="AA63" s="19"/>
      <c r="AB63" s="19"/>
      <c r="AC63" s="275"/>
      <c r="AD63" s="267">
        <f t="shared" si="4"/>
        <v>0</v>
      </c>
    </row>
    <row r="64" spans="1:30">
      <c r="A64" s="60"/>
      <c r="B64" s="73"/>
      <c r="C64" s="59"/>
      <c r="D64" s="74"/>
      <c r="E64" s="126"/>
      <c r="F64" s="126"/>
      <c r="G64" s="126"/>
      <c r="H64" s="137">
        <f t="shared" si="14"/>
        <v>0</v>
      </c>
      <c r="I64" s="132">
        <f t="shared" si="0"/>
        <v>0</v>
      </c>
      <c r="J64" s="18"/>
      <c r="K64" s="157"/>
      <c r="L64" s="118"/>
      <c r="M64" s="26"/>
      <c r="N64" s="26"/>
      <c r="O64" s="117">
        <f t="shared" si="11"/>
        <v>0</v>
      </c>
      <c r="P64" s="110">
        <f t="shared" si="12"/>
        <v>0</v>
      </c>
      <c r="Q64" s="18"/>
      <c r="R64" s="157"/>
      <c r="S64" s="19"/>
      <c r="T64" s="19"/>
      <c r="U64" s="19"/>
      <c r="V64" s="110">
        <f t="shared" si="9"/>
        <v>0</v>
      </c>
      <c r="W64" s="110">
        <f t="shared" si="10"/>
        <v>0</v>
      </c>
      <c r="X64" s="21"/>
      <c r="Y64" s="276"/>
      <c r="Z64" s="19"/>
      <c r="AA64" s="19"/>
      <c r="AB64" s="19"/>
      <c r="AC64" s="275"/>
      <c r="AD64" s="267">
        <f t="shared" si="4"/>
        <v>0</v>
      </c>
    </row>
    <row r="65" spans="1:30">
      <c r="A65" s="60"/>
      <c r="B65" s="73"/>
      <c r="C65" s="59"/>
      <c r="D65" s="74"/>
      <c r="E65" s="126"/>
      <c r="F65" s="126"/>
      <c r="G65" s="126"/>
      <c r="H65" s="137">
        <f t="shared" si="14"/>
        <v>0</v>
      </c>
      <c r="I65" s="132">
        <f t="shared" si="0"/>
        <v>0</v>
      </c>
      <c r="J65" s="18"/>
      <c r="K65" s="157"/>
      <c r="L65" s="118"/>
      <c r="M65" s="26"/>
      <c r="N65" s="26"/>
      <c r="O65" s="117">
        <f t="shared" si="11"/>
        <v>0</v>
      </c>
      <c r="P65" s="110">
        <f t="shared" si="12"/>
        <v>0</v>
      </c>
      <c r="Q65" s="18"/>
      <c r="R65" s="157"/>
      <c r="S65" s="19"/>
      <c r="T65" s="19"/>
      <c r="U65" s="19"/>
      <c r="V65" s="110">
        <f t="shared" si="9"/>
        <v>0</v>
      </c>
      <c r="W65" s="110">
        <f t="shared" si="10"/>
        <v>0</v>
      </c>
      <c r="X65" s="21"/>
      <c r="Y65" s="276"/>
      <c r="Z65" s="19"/>
      <c r="AA65" s="19"/>
      <c r="AB65" s="19"/>
      <c r="AC65" s="275"/>
      <c r="AD65" s="267">
        <f t="shared" si="4"/>
        <v>0</v>
      </c>
    </row>
    <row r="66" spans="1:30" s="1" customFormat="1">
      <c r="A66" s="65"/>
      <c r="B66" s="66"/>
      <c r="C66" s="75"/>
      <c r="D66" s="75"/>
      <c r="E66" s="122"/>
      <c r="F66" s="122"/>
      <c r="G66" s="122"/>
      <c r="H66" s="137"/>
      <c r="I66" s="132"/>
      <c r="J66" s="23"/>
      <c r="K66" s="147"/>
      <c r="L66" s="158"/>
      <c r="M66" s="120"/>
      <c r="N66" s="120"/>
      <c r="O66" s="117"/>
      <c r="P66" s="110">
        <f t="shared" si="12"/>
        <v>0</v>
      </c>
      <c r="Q66" s="23"/>
      <c r="R66" s="147"/>
      <c r="S66" s="110"/>
      <c r="T66" s="110"/>
      <c r="U66" s="110"/>
      <c r="V66" s="110">
        <f t="shared" si="9"/>
        <v>0</v>
      </c>
      <c r="W66" s="110">
        <f t="shared" si="10"/>
        <v>0</v>
      </c>
      <c r="X66" s="24"/>
      <c r="Y66" s="277"/>
      <c r="Z66" s="110"/>
      <c r="AA66" s="110"/>
      <c r="AB66" s="110"/>
      <c r="AC66" s="275"/>
      <c r="AD66" s="267">
        <f t="shared" si="4"/>
        <v>0</v>
      </c>
    </row>
    <row r="67" spans="1:30" s="1" customFormat="1">
      <c r="A67" s="182"/>
      <c r="B67" s="172"/>
      <c r="C67" s="177"/>
      <c r="D67" s="177"/>
      <c r="E67" s="127"/>
      <c r="F67" s="127"/>
      <c r="G67" s="127"/>
      <c r="H67" s="176"/>
      <c r="I67" s="134"/>
      <c r="J67" s="23"/>
      <c r="K67" s="175">
        <v>0</v>
      </c>
      <c r="L67" s="178"/>
      <c r="M67" s="178"/>
      <c r="N67" s="178"/>
      <c r="O67" s="105"/>
      <c r="P67" s="174"/>
      <c r="Q67" s="168"/>
      <c r="R67" s="175"/>
      <c r="S67" s="174"/>
      <c r="T67" s="174"/>
      <c r="U67" s="174"/>
      <c r="V67" s="174">
        <f t="shared" si="9"/>
        <v>0</v>
      </c>
      <c r="W67" s="174">
        <f t="shared" si="10"/>
        <v>0</v>
      </c>
      <c r="X67" s="24"/>
      <c r="Y67" s="175"/>
      <c r="Z67" s="174"/>
      <c r="AA67" s="174">
        <f>AA72+AA22</f>
        <v>2879082.9699999997</v>
      </c>
      <c r="AB67" s="174"/>
      <c r="AC67" s="248"/>
      <c r="AD67" s="264"/>
    </row>
    <row r="68" spans="1:30" s="1" customFormat="1">
      <c r="A68" s="65"/>
      <c r="B68" s="66"/>
      <c r="C68" s="75"/>
      <c r="D68" s="75"/>
      <c r="E68" s="122"/>
      <c r="F68" s="39"/>
      <c r="G68" s="122"/>
      <c r="H68" s="137"/>
      <c r="I68" s="132"/>
      <c r="J68" s="23"/>
      <c r="K68" s="147">
        <v>0</v>
      </c>
      <c r="L68" s="158"/>
      <c r="M68" s="120"/>
      <c r="N68" s="184"/>
      <c r="O68" s="117"/>
      <c r="P68" s="110">
        <f t="shared" si="12"/>
        <v>0</v>
      </c>
      <c r="Q68" s="23"/>
      <c r="R68" s="147">
        <v>0</v>
      </c>
      <c r="S68" s="250">
        <v>1705917.9</v>
      </c>
      <c r="T68" s="255"/>
      <c r="U68" s="256"/>
      <c r="V68" s="110">
        <f t="shared" si="9"/>
        <v>1705917.9</v>
      </c>
      <c r="W68" s="110">
        <f t="shared" si="10"/>
        <v>1705917.9</v>
      </c>
      <c r="X68" s="24"/>
      <c r="Y68" s="147">
        <v>0</v>
      </c>
      <c r="Z68" s="22"/>
      <c r="AA68" s="22"/>
      <c r="AB68" s="22"/>
      <c r="AC68" s="228"/>
      <c r="AD68" s="263"/>
    </row>
    <row r="69" spans="1:30">
      <c r="A69" s="65"/>
      <c r="B69" s="66"/>
      <c r="C69" s="58"/>
      <c r="D69" s="76"/>
      <c r="E69" s="126"/>
      <c r="F69" s="185"/>
      <c r="G69" s="126"/>
      <c r="H69" s="137">
        <f t="shared" si="14"/>
        <v>0</v>
      </c>
      <c r="I69" s="132">
        <f t="shared" si="0"/>
        <v>0</v>
      </c>
      <c r="J69" s="18"/>
      <c r="K69" s="159">
        <v>0</v>
      </c>
      <c r="L69" s="252">
        <v>-643683.06999999995</v>
      </c>
      <c r="M69" s="249"/>
      <c r="N69" s="253"/>
      <c r="O69" s="117">
        <f t="shared" si="11"/>
        <v>-643683.06999999995</v>
      </c>
      <c r="P69" s="110">
        <f t="shared" si="12"/>
        <v>-643683.06999999995</v>
      </c>
      <c r="Q69" s="18"/>
      <c r="R69" s="159">
        <v>0</v>
      </c>
      <c r="S69" s="257"/>
      <c r="T69" s="250">
        <v>51147.5</v>
      </c>
      <c r="U69" s="251">
        <v>149634</v>
      </c>
      <c r="V69" s="110">
        <f t="shared" si="9"/>
        <v>200781.5</v>
      </c>
      <c r="W69" s="110">
        <f t="shared" si="10"/>
        <v>200781.5</v>
      </c>
      <c r="X69" s="21"/>
      <c r="Y69" s="159">
        <v>0</v>
      </c>
      <c r="Z69" s="249">
        <v>134100</v>
      </c>
      <c r="AA69" s="165">
        <v>149634</v>
      </c>
      <c r="AB69" s="26"/>
      <c r="AC69" s="228"/>
      <c r="AD69" s="73"/>
    </row>
    <row r="70" spans="1:30">
      <c r="A70" s="65"/>
      <c r="B70" s="66"/>
      <c r="C70" s="58"/>
      <c r="D70" s="76"/>
      <c r="E70" s="126"/>
      <c r="F70" s="186">
        <v>-122040.32000000001</v>
      </c>
      <c r="G70" s="126"/>
      <c r="H70" s="137">
        <f>SUM(F70:G70)</f>
        <v>-122040.32000000001</v>
      </c>
      <c r="I70" s="132"/>
      <c r="J70" s="18"/>
      <c r="K70" s="159"/>
      <c r="L70" s="254"/>
      <c r="M70" s="253">
        <v>370925.29</v>
      </c>
      <c r="N70" s="253">
        <v>1185618.8799999999</v>
      </c>
      <c r="O70" s="117">
        <f>SUM(L70:N70)</f>
        <v>1556544.17</v>
      </c>
      <c r="P70" s="110"/>
      <c r="Q70" s="18"/>
      <c r="R70" s="159"/>
      <c r="S70" s="257"/>
      <c r="T70" s="257"/>
      <c r="U70" s="258"/>
      <c r="V70" s="110"/>
      <c r="W70" s="110"/>
      <c r="X70" s="21"/>
      <c r="Y70" s="159"/>
      <c r="Z70" s="249">
        <v>2658615.83</v>
      </c>
      <c r="AA70" s="26"/>
      <c r="AB70" s="26"/>
      <c r="AC70" s="228"/>
      <c r="AD70" s="73"/>
    </row>
    <row r="71" spans="1:30" ht="21" thickBot="1">
      <c r="A71" s="188"/>
      <c r="B71" s="189"/>
      <c r="C71" s="190"/>
      <c r="D71" s="191"/>
      <c r="E71" s="192"/>
      <c r="F71" s="193"/>
      <c r="G71" s="192"/>
      <c r="H71" s="194"/>
      <c r="I71" s="195"/>
      <c r="J71" s="18"/>
      <c r="K71" s="196"/>
      <c r="L71" s="197"/>
      <c r="M71" s="198"/>
      <c r="N71" s="198"/>
      <c r="O71" s="199"/>
      <c r="P71" s="200"/>
      <c r="Q71" s="18"/>
      <c r="R71" s="196"/>
      <c r="S71" s="201"/>
      <c r="T71" s="216"/>
      <c r="U71" s="202"/>
      <c r="V71" s="200"/>
      <c r="W71" s="200"/>
      <c r="X71" s="21"/>
      <c r="Y71" s="196"/>
      <c r="Z71" s="32"/>
      <c r="AA71" s="32"/>
      <c r="AB71" s="32"/>
      <c r="AC71" s="237"/>
      <c r="AD71" s="73"/>
    </row>
    <row r="72" spans="1:30" ht="21" thickBot="1">
      <c r="A72" s="203" t="s">
        <v>49</v>
      </c>
      <c r="B72" s="204"/>
      <c r="C72" s="205"/>
      <c r="D72" s="206"/>
      <c r="E72" s="207"/>
      <c r="F72" s="215">
        <f>SUM(F68:F71)</f>
        <v>-122040.32000000001</v>
      </c>
      <c r="G72" s="207"/>
      <c r="H72" s="208">
        <f>SUM(F72:G72)</f>
        <v>-122040.32000000001</v>
      </c>
      <c r="I72" s="209"/>
      <c r="J72" s="210"/>
      <c r="K72" s="211"/>
      <c r="L72" s="212">
        <f>SUM(L68:L71)</f>
        <v>-643683.06999999995</v>
      </c>
      <c r="M72" s="212">
        <f>SUM(M68:M71)</f>
        <v>370925.29</v>
      </c>
      <c r="N72" s="212">
        <f>SUM(N68:N71)</f>
        <v>1185618.8799999999</v>
      </c>
      <c r="O72" s="213">
        <v>2200227.2400000002</v>
      </c>
      <c r="P72" s="213"/>
      <c r="Q72" s="210"/>
      <c r="R72" s="211"/>
      <c r="S72" s="212">
        <f>SUM(S68:S71)</f>
        <v>1705917.9</v>
      </c>
      <c r="T72" s="214">
        <v>51147.5</v>
      </c>
      <c r="U72" s="214">
        <f>SUM(U68:U71)</f>
        <v>149634</v>
      </c>
      <c r="V72" s="213">
        <f t="shared" si="9"/>
        <v>1906699.4</v>
      </c>
      <c r="W72" s="227">
        <f t="shared" si="10"/>
        <v>1906699.4</v>
      </c>
      <c r="X72" s="21"/>
      <c r="Y72" s="211"/>
      <c r="Z72" s="230">
        <f>SUM(Z68:Z71)</f>
        <v>2792715.83</v>
      </c>
      <c r="AA72" s="230">
        <f>SUM(AA68:AA71)</f>
        <v>149634</v>
      </c>
      <c r="AB72" s="230"/>
      <c r="AC72" s="231"/>
      <c r="AD72" s="265"/>
    </row>
    <row r="73" spans="1:30" s="5" customFormat="1">
      <c r="A73" s="77"/>
      <c r="B73" s="78"/>
      <c r="C73" s="79"/>
      <c r="D73" s="79"/>
      <c r="E73" s="131"/>
      <c r="F73" s="131"/>
      <c r="G73" s="131"/>
      <c r="H73" s="139"/>
      <c r="I73" s="140"/>
      <c r="J73" s="29"/>
      <c r="K73" s="160"/>
      <c r="L73" s="160"/>
      <c r="M73" s="28"/>
      <c r="N73" s="28"/>
      <c r="O73" s="28"/>
      <c r="P73" s="28"/>
      <c r="Q73" s="29"/>
      <c r="R73" s="160"/>
      <c r="S73" s="78"/>
      <c r="T73" s="78"/>
      <c r="U73" s="78"/>
      <c r="V73" s="78"/>
      <c r="W73" s="78"/>
      <c r="X73" s="28"/>
      <c r="Y73" s="160"/>
      <c r="Z73" s="29"/>
      <c r="AA73" s="29"/>
      <c r="AB73" s="29"/>
      <c r="AC73" s="238"/>
      <c r="AD73" s="266"/>
    </row>
    <row r="74" spans="1:30" s="5" customFormat="1">
      <c r="A74" s="77"/>
      <c r="B74" s="78" t="s">
        <v>34</v>
      </c>
      <c r="C74" s="79"/>
      <c r="D74" s="79"/>
      <c r="E74" s="131"/>
      <c r="F74" s="131"/>
      <c r="G74" s="131"/>
      <c r="H74" s="139"/>
      <c r="I74" s="140"/>
      <c r="J74" s="29"/>
      <c r="K74" s="160"/>
      <c r="L74" s="160"/>
      <c r="M74" s="28"/>
      <c r="N74" s="28"/>
      <c r="O74" s="28"/>
      <c r="P74" s="28"/>
      <c r="Q74" s="29"/>
      <c r="R74" s="160"/>
      <c r="S74" s="78"/>
      <c r="T74" s="78"/>
      <c r="U74" s="78"/>
      <c r="V74" s="78"/>
      <c r="W74" s="78"/>
      <c r="X74" s="28"/>
      <c r="Y74" s="160"/>
      <c r="Z74" s="29"/>
      <c r="AA74" s="29"/>
      <c r="AB74" s="29"/>
      <c r="AC74" s="238"/>
      <c r="AD74" s="266"/>
    </row>
    <row r="75" spans="1:30">
      <c r="B75" s="16" t="s">
        <v>35</v>
      </c>
      <c r="C75" s="54"/>
      <c r="D75" s="54"/>
      <c r="E75" s="218"/>
      <c r="F75" s="218">
        <f>F77+F55</f>
        <v>721659.57999999984</v>
      </c>
      <c r="G75" s="218">
        <f>G4+G13-G22</f>
        <v>1129220.7400000007</v>
      </c>
      <c r="H75" s="219"/>
      <c r="I75" s="219"/>
      <c r="J75" s="18"/>
      <c r="K75" s="161"/>
      <c r="L75" s="40">
        <f>L17-L22-L72</f>
        <v>3385611.439999999</v>
      </c>
      <c r="M75" s="40">
        <f>M4+M13-M22</f>
        <v>1757591.4899999998</v>
      </c>
      <c r="N75" s="40">
        <f>N4+N13-N22</f>
        <v>2473931.21</v>
      </c>
      <c r="O75" s="16"/>
      <c r="P75" s="16"/>
      <c r="Q75" s="18"/>
      <c r="R75" s="161"/>
      <c r="S75" s="222">
        <f>S77-S76</f>
        <v>1841382.4499999997</v>
      </c>
      <c r="T75" s="222">
        <f>T4+T13-T22</f>
        <v>266464.52000000048</v>
      </c>
      <c r="U75" s="222">
        <f>U4+U13-U22</f>
        <v>388733.36000000034</v>
      </c>
      <c r="V75" s="111"/>
      <c r="W75" s="16"/>
      <c r="X75" s="30"/>
      <c r="Y75" s="161"/>
      <c r="Z75" s="259">
        <f>Z17-Z22</f>
        <v>1165834.1799999997</v>
      </c>
      <c r="AA75" s="259">
        <f>AA77-AA76</f>
        <v>3736765.3799999994</v>
      </c>
      <c r="AB75" s="16"/>
      <c r="AC75" s="239"/>
      <c r="AD75" s="17"/>
    </row>
    <row r="76" spans="1:30">
      <c r="B76" s="17" t="s">
        <v>36</v>
      </c>
      <c r="C76" s="55"/>
      <c r="D76" s="55"/>
      <c r="E76" s="218"/>
      <c r="F76" s="187">
        <v>-122040.32000000001</v>
      </c>
      <c r="G76" s="187">
        <v>-122040.32000000001</v>
      </c>
      <c r="H76" s="220"/>
      <c r="I76" s="220"/>
      <c r="J76" s="25"/>
      <c r="K76" s="162"/>
      <c r="L76" s="183">
        <f>F76+L69</f>
        <v>-765723.3899999999</v>
      </c>
      <c r="M76" s="183">
        <f>L76+M19-M72</f>
        <v>-136648.67999999988</v>
      </c>
      <c r="N76" s="183">
        <f>M76+N19-N70</f>
        <v>177732.44000000018</v>
      </c>
      <c r="O76" s="17"/>
      <c r="P76" s="224"/>
      <c r="R76" s="162"/>
      <c r="S76" s="180">
        <f>N76+S19-S68</f>
        <v>2471814.5400000005</v>
      </c>
      <c r="T76" s="180">
        <f>S76-T69</f>
        <v>2420667.0400000005</v>
      </c>
      <c r="U76" s="180">
        <f>T76-U69</f>
        <v>2271033.0400000005</v>
      </c>
      <c r="V76" s="112"/>
      <c r="W76" s="17"/>
      <c r="Y76" s="162"/>
      <c r="Z76" s="247">
        <f>U76+Z20-Z72</f>
        <v>78317.210000000428</v>
      </c>
      <c r="AA76" s="247">
        <f>Z76-AA69</f>
        <v>-71316.789999999572</v>
      </c>
      <c r="AB76" s="17"/>
      <c r="AC76" s="240"/>
      <c r="AD76" s="17"/>
    </row>
    <row r="77" spans="1:30">
      <c r="B77" s="97" t="s">
        <v>37</v>
      </c>
      <c r="C77" s="98"/>
      <c r="D77" s="98"/>
      <c r="E77" s="217">
        <f>E17-E22</f>
        <v>1242034.3599999999</v>
      </c>
      <c r="F77" s="217">
        <f>F17-F22</f>
        <v>599619.25999999978</v>
      </c>
      <c r="G77" s="217">
        <f>SUM(G75:G76)</f>
        <v>1007180.4200000006</v>
      </c>
      <c r="H77" s="221"/>
      <c r="I77" s="221"/>
      <c r="K77" s="163"/>
      <c r="L77" s="99">
        <f>SUM(L75:L76)</f>
        <v>2619888.0499999989</v>
      </c>
      <c r="M77" s="99">
        <f>M75+M76</f>
        <v>1620942.8099999998</v>
      </c>
      <c r="N77" s="99">
        <v>2651664.38</v>
      </c>
      <c r="O77" s="97"/>
      <c r="P77" s="97"/>
      <c r="R77" s="163"/>
      <c r="S77" s="223">
        <f>N77+S13-S22-S72+S19</f>
        <v>4313196.99</v>
      </c>
      <c r="T77" s="223">
        <f>T75+T76</f>
        <v>2687131.560000001</v>
      </c>
      <c r="U77" s="223">
        <f>U75+U76</f>
        <v>2659766.4000000008</v>
      </c>
      <c r="V77" s="112"/>
      <c r="W77" s="17"/>
      <c r="Y77" s="163"/>
      <c r="Z77" s="242">
        <f>Z76+Z75</f>
        <v>1244151.3900000001</v>
      </c>
      <c r="AA77" s="243">
        <v>3665448.59</v>
      </c>
      <c r="AB77" s="243">
        <f>AB17-AB22</f>
        <v>126038.90000000037</v>
      </c>
      <c r="AC77" s="244"/>
      <c r="AD77" s="97"/>
    </row>
    <row r="78" spans="1:30">
      <c r="B78" s="80"/>
      <c r="C78" s="81"/>
      <c r="D78" s="81"/>
      <c r="E78" s="82"/>
      <c r="F78" s="82"/>
      <c r="G78" s="83"/>
      <c r="H78" s="80"/>
      <c r="I78" s="84"/>
      <c r="L78" s="41"/>
      <c r="M78" s="41"/>
      <c r="R78" s="113"/>
      <c r="S78" s="114"/>
      <c r="T78" s="114"/>
      <c r="U78" s="114"/>
      <c r="V78" s="114"/>
      <c r="AA78" s="280"/>
    </row>
    <row r="79" spans="1:30">
      <c r="B79" s="25"/>
      <c r="C79" s="61"/>
      <c r="D79" s="61"/>
      <c r="E79" s="62"/>
      <c r="F79" s="63"/>
      <c r="G79" s="64"/>
      <c r="H79" s="53"/>
      <c r="I79" s="53"/>
      <c r="K79" s="25"/>
      <c r="L79" s="53"/>
      <c r="M79" s="25"/>
      <c r="N79" s="25"/>
    </row>
    <row r="80" spans="1:30">
      <c r="G80" s="52"/>
    </row>
  </sheetData>
  <mergeCells count="8">
    <mergeCell ref="A23:B23"/>
    <mergeCell ref="A35:B35"/>
    <mergeCell ref="A49:B49"/>
    <mergeCell ref="A13:B13"/>
    <mergeCell ref="A20:B20"/>
    <mergeCell ref="A14:B14"/>
    <mergeCell ref="A17:B17"/>
    <mergeCell ref="A16:B16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48" max="16383" man="1"/>
  </rowBreaks>
  <colBreaks count="3" manualBreakCount="3">
    <brk id="9" max="74" man="1"/>
    <brk id="16" max="1048575" man="1"/>
    <brk id="24" max="7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L21"/>
  <sheetViews>
    <sheetView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4" sqref="E4"/>
    </sheetView>
  </sheetViews>
  <sheetFormatPr defaultRowHeight="20.25"/>
  <cols>
    <col min="1" max="1" width="4.7109375" style="8" customWidth="1"/>
    <col min="2" max="2" width="41.85546875" style="9" customWidth="1"/>
    <col min="3" max="3" width="25.140625" style="9" customWidth="1"/>
    <col min="4" max="4" width="25.42578125" style="9" customWidth="1"/>
    <col min="5" max="5" width="27.42578125" style="47" customWidth="1"/>
    <col min="6" max="6" width="24.85546875" style="47" customWidth="1"/>
    <col min="7" max="7" width="25" style="47" customWidth="1"/>
    <col min="8" max="8" width="25.42578125" style="9" customWidth="1"/>
    <col min="9" max="9" width="27.42578125" style="9" customWidth="1"/>
    <col min="10" max="10" width="26.140625" style="2" customWidth="1"/>
    <col min="11" max="16384" width="9.140625" style="2"/>
  </cols>
  <sheetData>
    <row r="1" spans="1:168" s="1" customFormat="1">
      <c r="A1" s="319" t="s">
        <v>43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68">
      <c r="E2" s="46"/>
      <c r="F2" s="48"/>
    </row>
    <row r="3" spans="1:168" s="3" customFormat="1">
      <c r="A3" s="314"/>
      <c r="B3" s="314"/>
      <c r="C3" s="288" t="s">
        <v>53</v>
      </c>
      <c r="D3" s="11" t="s">
        <v>54</v>
      </c>
      <c r="E3" s="12" t="s">
        <v>55</v>
      </c>
      <c r="F3" s="12" t="s">
        <v>56</v>
      </c>
      <c r="G3" s="12" t="s">
        <v>60</v>
      </c>
      <c r="H3" s="12" t="s">
        <v>62</v>
      </c>
      <c r="I3" s="12" t="s">
        <v>61</v>
      </c>
      <c r="J3" s="12" t="s">
        <v>65</v>
      </c>
    </row>
    <row r="4" spans="1:168" ht="21" customHeight="1">
      <c r="A4" s="315" t="s">
        <v>64</v>
      </c>
      <c r="B4" s="316"/>
      <c r="C4" s="290">
        <v>9441849</v>
      </c>
      <c r="D4" s="290">
        <v>13881370</v>
      </c>
      <c r="E4" s="289">
        <v>10767370</v>
      </c>
      <c r="F4" s="289">
        <v>7879152</v>
      </c>
      <c r="G4" s="289">
        <v>5300380</v>
      </c>
      <c r="H4" s="289">
        <v>47270121</v>
      </c>
      <c r="I4" s="289">
        <v>4766000</v>
      </c>
      <c r="J4" s="289">
        <f>H4+I4</f>
        <v>52036121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</row>
    <row r="5" spans="1:168" s="1" customFormat="1" ht="21">
      <c r="A5" s="317" t="s">
        <v>63</v>
      </c>
      <c r="B5" s="318"/>
      <c r="C5" s="85"/>
      <c r="D5" s="86"/>
      <c r="E5" s="129"/>
      <c r="F5" s="129"/>
      <c r="G5" s="129"/>
      <c r="H5" s="136"/>
      <c r="I5" s="136"/>
      <c r="J5" s="136"/>
    </row>
    <row r="6" spans="1:168" s="1" customFormat="1">
      <c r="A6" s="60">
        <v>1</v>
      </c>
      <c r="B6" s="299" t="s">
        <v>6</v>
      </c>
      <c r="C6" s="167">
        <v>141440</v>
      </c>
      <c r="D6" s="167">
        <v>212160</v>
      </c>
      <c r="E6" s="293">
        <v>224380</v>
      </c>
      <c r="F6" s="293">
        <v>115720</v>
      </c>
      <c r="G6" s="293">
        <v>141440</v>
      </c>
      <c r="H6" s="295">
        <f>SUM(C6:G6)</f>
        <v>835140</v>
      </c>
      <c r="I6" s="297">
        <v>70720</v>
      </c>
      <c r="J6" s="296">
        <f>SUM(H6:I6)</f>
        <v>905860</v>
      </c>
    </row>
    <row r="7" spans="1:168" ht="51.75" customHeight="1">
      <c r="A7" s="60">
        <v>2</v>
      </c>
      <c r="B7" s="299" t="s">
        <v>7</v>
      </c>
      <c r="C7" s="167">
        <v>4154115</v>
      </c>
      <c r="D7" s="167">
        <v>5820747</v>
      </c>
      <c r="E7" s="293">
        <v>6903613</v>
      </c>
      <c r="F7" s="293">
        <v>2829247.62</v>
      </c>
      <c r="G7" s="293">
        <v>631755</v>
      </c>
      <c r="H7" s="295">
        <f t="shared" ref="H7:H18" si="0">SUM(C7:G7)</f>
        <v>20339477.620000001</v>
      </c>
      <c r="I7" s="297">
        <v>5932695</v>
      </c>
      <c r="J7" s="296">
        <f t="shared" ref="J7:J18" si="1">SUM(H7:I7)</f>
        <v>26272172.620000001</v>
      </c>
    </row>
    <row r="8" spans="1:168">
      <c r="A8" s="60">
        <v>3</v>
      </c>
      <c r="B8" s="299" t="s">
        <v>16</v>
      </c>
      <c r="C8" s="167">
        <v>962026</v>
      </c>
      <c r="D8" s="167">
        <v>1195884</v>
      </c>
      <c r="E8" s="293">
        <v>1414547</v>
      </c>
      <c r="F8" s="293">
        <v>326898.09999999998</v>
      </c>
      <c r="G8" s="293">
        <v>312000</v>
      </c>
      <c r="H8" s="295">
        <f t="shared" si="0"/>
        <v>4211355.0999999996</v>
      </c>
      <c r="I8" s="297">
        <v>495496</v>
      </c>
      <c r="J8" s="296">
        <f t="shared" si="1"/>
        <v>4706851.0999999996</v>
      </c>
    </row>
    <row r="9" spans="1:168" ht="63" customHeight="1">
      <c r="A9" s="60">
        <v>4</v>
      </c>
      <c r="B9" s="299" t="s">
        <v>57</v>
      </c>
      <c r="C9" s="167">
        <v>326065</v>
      </c>
      <c r="D9" s="167">
        <v>270455</v>
      </c>
      <c r="E9" s="293">
        <v>228610</v>
      </c>
      <c r="F9" s="293">
        <v>143645.98000000001</v>
      </c>
      <c r="G9" s="293">
        <v>48701</v>
      </c>
      <c r="H9" s="295">
        <f t="shared" si="0"/>
        <v>1017476.98</v>
      </c>
      <c r="I9" s="297">
        <v>55000</v>
      </c>
      <c r="J9" s="296">
        <f t="shared" si="1"/>
        <v>1072476.98</v>
      </c>
    </row>
    <row r="10" spans="1:168" s="1" customFormat="1">
      <c r="A10" s="60">
        <v>5</v>
      </c>
      <c r="B10" s="299" t="s">
        <v>58</v>
      </c>
      <c r="C10" s="167">
        <v>280593</v>
      </c>
      <c r="D10" s="167">
        <v>293626</v>
      </c>
      <c r="E10" s="293">
        <v>400950</v>
      </c>
      <c r="F10" s="293">
        <v>541099.84</v>
      </c>
      <c r="G10" s="293">
        <v>247000</v>
      </c>
      <c r="H10" s="295">
        <f t="shared" si="0"/>
        <v>1763268.8399999999</v>
      </c>
      <c r="I10" s="297">
        <v>247000</v>
      </c>
      <c r="J10" s="296">
        <f t="shared" si="1"/>
        <v>2010268.8399999999</v>
      </c>
    </row>
    <row r="11" spans="1:168">
      <c r="A11" s="60">
        <v>6</v>
      </c>
      <c r="B11" s="299" t="s">
        <v>10</v>
      </c>
      <c r="C11" s="167">
        <v>193573</v>
      </c>
      <c r="D11" s="167">
        <v>280925</v>
      </c>
      <c r="E11" s="293">
        <v>338001</v>
      </c>
      <c r="F11" s="293">
        <v>326285.62</v>
      </c>
      <c r="G11" s="293">
        <v>157000</v>
      </c>
      <c r="H11" s="295">
        <f t="shared" si="0"/>
        <v>1295784.6200000001</v>
      </c>
      <c r="I11" s="297">
        <v>86000</v>
      </c>
      <c r="J11" s="296">
        <f t="shared" si="1"/>
        <v>1381784.62</v>
      </c>
    </row>
    <row r="12" spans="1:168">
      <c r="A12" s="60">
        <v>7</v>
      </c>
      <c r="B12" s="299" t="s">
        <v>13</v>
      </c>
      <c r="C12" s="167">
        <v>204610</v>
      </c>
      <c r="D12" s="292">
        <v>609655</v>
      </c>
      <c r="E12" s="293">
        <v>232717</v>
      </c>
      <c r="F12" s="293">
        <v>458003.65</v>
      </c>
      <c r="G12" s="293">
        <v>180998</v>
      </c>
      <c r="H12" s="295">
        <f t="shared" si="0"/>
        <v>1685983.65</v>
      </c>
      <c r="I12" s="297">
        <v>30000</v>
      </c>
      <c r="J12" s="296">
        <f t="shared" si="1"/>
        <v>1715983.65</v>
      </c>
    </row>
    <row r="13" spans="1:168">
      <c r="A13" s="60">
        <v>8</v>
      </c>
      <c r="B13" s="299" t="s">
        <v>14</v>
      </c>
      <c r="C13" s="167">
        <v>104175</v>
      </c>
      <c r="D13" s="167">
        <v>129946</v>
      </c>
      <c r="E13" s="293">
        <v>60313</v>
      </c>
      <c r="F13" s="293">
        <v>56013.04</v>
      </c>
      <c r="G13" s="293">
        <v>11495</v>
      </c>
      <c r="H13" s="295">
        <f t="shared" si="0"/>
        <v>361942.04</v>
      </c>
      <c r="I13" s="297">
        <v>30000</v>
      </c>
      <c r="J13" s="296">
        <f t="shared" si="1"/>
        <v>391942.04</v>
      </c>
    </row>
    <row r="14" spans="1:168">
      <c r="A14" s="60">
        <v>9</v>
      </c>
      <c r="B14" s="299" t="s">
        <v>29</v>
      </c>
      <c r="C14" s="167">
        <v>215159</v>
      </c>
      <c r="D14" s="167">
        <v>134632</v>
      </c>
      <c r="E14" s="293">
        <v>603511</v>
      </c>
      <c r="F14" s="293">
        <v>664387.79</v>
      </c>
      <c r="G14" s="293">
        <v>32500</v>
      </c>
      <c r="H14" s="295">
        <f t="shared" si="0"/>
        <v>1650189.79</v>
      </c>
      <c r="I14" s="297">
        <v>67500</v>
      </c>
      <c r="J14" s="296">
        <f t="shared" si="1"/>
        <v>1717689.79</v>
      </c>
    </row>
    <row r="15" spans="1:168">
      <c r="A15" s="60">
        <v>10</v>
      </c>
      <c r="B15" s="299" t="s">
        <v>59</v>
      </c>
      <c r="C15" s="167">
        <v>1444483</v>
      </c>
      <c r="D15" s="167">
        <v>2155576</v>
      </c>
      <c r="E15" s="293">
        <v>929843</v>
      </c>
      <c r="F15" s="293">
        <v>1187203</v>
      </c>
      <c r="G15" s="293">
        <v>529224</v>
      </c>
      <c r="H15" s="295">
        <f t="shared" si="0"/>
        <v>6246329</v>
      </c>
      <c r="I15" s="297">
        <v>1180000</v>
      </c>
      <c r="J15" s="296">
        <f t="shared" si="1"/>
        <v>7426329</v>
      </c>
    </row>
    <row r="16" spans="1:168">
      <c r="A16" s="60">
        <v>11</v>
      </c>
      <c r="B16" s="299" t="s">
        <v>38</v>
      </c>
      <c r="C16" s="167">
        <v>230924</v>
      </c>
      <c r="D16" s="167">
        <v>721913</v>
      </c>
      <c r="E16" s="293">
        <v>372851</v>
      </c>
      <c r="F16" s="293">
        <v>217932.1</v>
      </c>
      <c r="G16" s="293">
        <v>149232</v>
      </c>
      <c r="H16" s="295">
        <f t="shared" si="0"/>
        <v>1692852.1</v>
      </c>
      <c r="I16" s="297">
        <v>105000</v>
      </c>
      <c r="J16" s="296">
        <f t="shared" si="1"/>
        <v>1797852.1</v>
      </c>
    </row>
    <row r="17" spans="1:10" ht="40.5">
      <c r="A17" s="27">
        <v>12</v>
      </c>
      <c r="B17" s="299" t="s">
        <v>66</v>
      </c>
      <c r="C17" s="167">
        <v>155973</v>
      </c>
      <c r="D17" s="167">
        <v>1159767</v>
      </c>
      <c r="E17" s="293">
        <v>975650</v>
      </c>
      <c r="F17" s="293">
        <v>62882.84</v>
      </c>
      <c r="G17" s="293">
        <v>288104</v>
      </c>
      <c r="H17" s="295">
        <f t="shared" si="0"/>
        <v>2642376.84</v>
      </c>
      <c r="I17" s="297"/>
      <c r="J17" s="296">
        <f t="shared" si="1"/>
        <v>2642376.84</v>
      </c>
    </row>
    <row r="18" spans="1:10">
      <c r="A18" s="27">
        <v>13</v>
      </c>
      <c r="B18" s="299" t="s">
        <v>27</v>
      </c>
      <c r="C18" s="167">
        <v>21535</v>
      </c>
      <c r="D18" s="167">
        <v>195059</v>
      </c>
      <c r="E18" s="293">
        <v>167580</v>
      </c>
      <c r="F18" s="293">
        <v>172732.5</v>
      </c>
      <c r="G18" s="293"/>
      <c r="H18" s="295">
        <f t="shared" si="0"/>
        <v>556906.5</v>
      </c>
      <c r="I18" s="297">
        <v>6000</v>
      </c>
      <c r="J18" s="296">
        <f t="shared" si="1"/>
        <v>562906.5</v>
      </c>
    </row>
    <row r="19" spans="1:10">
      <c r="A19" s="312" t="s">
        <v>52</v>
      </c>
      <c r="B19" s="313"/>
      <c r="C19" s="291">
        <f t="shared" ref="C19:J19" si="2">SUM(C6:C18)</f>
        <v>8434671</v>
      </c>
      <c r="D19" s="291">
        <f t="shared" si="2"/>
        <v>13180345</v>
      </c>
      <c r="E19" s="294">
        <f t="shared" si="2"/>
        <v>12852566</v>
      </c>
      <c r="F19" s="294">
        <f t="shared" si="2"/>
        <v>7102052.0800000001</v>
      </c>
      <c r="G19" s="294">
        <f t="shared" si="2"/>
        <v>2729449</v>
      </c>
      <c r="H19" s="291">
        <f t="shared" si="2"/>
        <v>44299083.079999998</v>
      </c>
      <c r="I19" s="291">
        <f t="shared" si="2"/>
        <v>8305411</v>
      </c>
      <c r="J19" s="298">
        <f t="shared" si="2"/>
        <v>52604494.079999998</v>
      </c>
    </row>
    <row r="20" spans="1:10">
      <c r="B20" s="25"/>
      <c r="C20" s="61"/>
      <c r="D20" s="61"/>
      <c r="E20" s="62"/>
      <c r="F20" s="63"/>
      <c r="G20" s="64"/>
      <c r="H20" s="53"/>
      <c r="I20" s="53"/>
    </row>
    <row r="21" spans="1:10">
      <c r="G21" s="52"/>
    </row>
  </sheetData>
  <mergeCells count="5">
    <mergeCell ref="A19:B19"/>
    <mergeCell ref="A3:B3"/>
    <mergeCell ref="A4:B4"/>
    <mergeCell ref="A5:B5"/>
    <mergeCell ref="A1:J1"/>
  </mergeCells>
  <printOptions horizontalCentered="1"/>
  <pageMargins left="0" right="0" top="0" bottom="0" header="0" footer="0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X39"/>
  <sheetViews>
    <sheetView workbookViewId="0">
      <selection activeCell="J16" sqref="J16"/>
    </sheetView>
  </sheetViews>
  <sheetFormatPr defaultRowHeight="12.75"/>
  <cols>
    <col min="1" max="1" width="4.7109375" style="323" customWidth="1"/>
    <col min="2" max="2" width="44.85546875" style="324" customWidth="1"/>
    <col min="3" max="3" width="16.7109375" style="325" customWidth="1"/>
    <col min="4" max="4" width="16.5703125" style="325" customWidth="1"/>
    <col min="5" max="5" width="15.28515625" style="325" customWidth="1"/>
    <col min="6" max="6" width="18.5703125" style="324" customWidth="1"/>
    <col min="7" max="7" width="5.28515625" style="324" customWidth="1"/>
    <col min="8" max="9" width="15.85546875" style="324" customWidth="1"/>
    <col min="10" max="10" width="16.42578125" style="324" customWidth="1"/>
    <col min="11" max="11" width="16.140625" style="324" customWidth="1"/>
    <col min="12" max="12" width="5.5703125" style="324" customWidth="1"/>
    <col min="13" max="13" width="15" style="324" customWidth="1"/>
    <col min="14" max="14" width="15.5703125" style="324" customWidth="1"/>
    <col min="15" max="15" width="13.28515625" style="324" customWidth="1"/>
    <col min="16" max="16" width="13.42578125" style="324" customWidth="1"/>
    <col min="17" max="17" width="6.7109375" style="324" customWidth="1"/>
    <col min="18" max="18" width="16.140625" style="324" customWidth="1"/>
    <col min="19" max="19" width="16.28515625" style="324" customWidth="1"/>
    <col min="20" max="20" width="17.28515625" style="324" customWidth="1"/>
    <col min="21" max="21" width="18.28515625" style="326" customWidth="1"/>
    <col min="22" max="16384" width="9.140625" style="324"/>
  </cols>
  <sheetData>
    <row r="1" spans="1:180" s="322" customFormat="1">
      <c r="A1" s="360" t="s">
        <v>74</v>
      </c>
      <c r="B1" s="360"/>
      <c r="C1" s="360"/>
      <c r="D1" s="360"/>
      <c r="E1" s="360"/>
      <c r="F1" s="360"/>
      <c r="U1" s="354"/>
    </row>
    <row r="2" spans="1:180" s="322" customFormat="1">
      <c r="A2" s="320"/>
      <c r="B2" s="320"/>
      <c r="C2" s="321"/>
      <c r="D2" s="321"/>
      <c r="E2" s="321"/>
      <c r="F2" s="320"/>
      <c r="U2" s="354"/>
    </row>
    <row r="3" spans="1:180">
      <c r="A3" s="359" t="s">
        <v>69</v>
      </c>
      <c r="B3" s="359"/>
      <c r="C3" s="359"/>
      <c r="D3" s="359"/>
      <c r="E3" s="359"/>
      <c r="F3" s="359"/>
      <c r="U3" s="347"/>
    </row>
    <row r="4" spans="1:180" s="353" customFormat="1">
      <c r="A4" s="327"/>
      <c r="B4" s="327" t="s">
        <v>0</v>
      </c>
      <c r="C4" s="349">
        <v>41640</v>
      </c>
      <c r="D4" s="349">
        <v>41671</v>
      </c>
      <c r="E4" s="349">
        <v>41699</v>
      </c>
      <c r="F4" s="349" t="s">
        <v>70</v>
      </c>
      <c r="G4" s="350"/>
      <c r="L4" s="350"/>
      <c r="Q4" s="352"/>
    </row>
    <row r="5" spans="1:180">
      <c r="A5" s="328">
        <v>1</v>
      </c>
      <c r="B5" s="329" t="s">
        <v>18</v>
      </c>
      <c r="C5" s="365">
        <v>1170000</v>
      </c>
      <c r="D5" s="365">
        <v>2550000</v>
      </c>
      <c r="E5" s="365">
        <f>SUM(E6:E7)</f>
        <v>3390000</v>
      </c>
      <c r="F5" s="365">
        <f>SUM(C5:E5)</f>
        <v>7110000</v>
      </c>
      <c r="G5" s="330"/>
      <c r="L5" s="331"/>
      <c r="Q5" s="332"/>
      <c r="U5" s="324"/>
    </row>
    <row r="6" spans="1:180" ht="25.5">
      <c r="A6" s="333"/>
      <c r="B6" s="357" t="s">
        <v>67</v>
      </c>
      <c r="C6" s="366">
        <v>1170000</v>
      </c>
      <c r="D6" s="366">
        <v>2550000</v>
      </c>
      <c r="E6" s="366">
        <v>3390000</v>
      </c>
      <c r="F6" s="367">
        <f>SUM(C6:E6)</f>
        <v>7110000</v>
      </c>
      <c r="G6" s="330"/>
      <c r="L6" s="330"/>
      <c r="Q6" s="332"/>
      <c r="U6" s="324"/>
    </row>
    <row r="7" spans="1:180">
      <c r="A7" s="333"/>
      <c r="B7" s="334" t="s">
        <v>68</v>
      </c>
      <c r="C7" s="366">
        <v>0</v>
      </c>
      <c r="D7" s="366">
        <v>0</v>
      </c>
      <c r="E7" s="366">
        <v>0</v>
      </c>
      <c r="F7" s="367">
        <v>0</v>
      </c>
      <c r="G7" s="330"/>
      <c r="L7" s="330"/>
      <c r="Q7" s="332"/>
      <c r="U7" s="324"/>
    </row>
    <row r="8" spans="1:180">
      <c r="A8" s="328">
        <v>2</v>
      </c>
      <c r="B8" s="329" t="s">
        <v>19</v>
      </c>
      <c r="C8" s="365">
        <f>C9+C10</f>
        <v>824193.64</v>
      </c>
      <c r="D8" s="365">
        <f t="shared" ref="D8:F8" si="0">D9+D10</f>
        <v>550315</v>
      </c>
      <c r="E8" s="365">
        <f t="shared" si="0"/>
        <v>795000</v>
      </c>
      <c r="F8" s="365">
        <f t="shared" si="0"/>
        <v>2169508.64</v>
      </c>
      <c r="G8" s="330"/>
      <c r="L8" s="331"/>
      <c r="Q8" s="332"/>
      <c r="U8" s="324"/>
    </row>
    <row r="9" spans="1:180" ht="25.5">
      <c r="A9" s="333"/>
      <c r="B9" s="357" t="s">
        <v>67</v>
      </c>
      <c r="C9" s="366">
        <v>0</v>
      </c>
      <c r="D9" s="366">
        <v>375000</v>
      </c>
      <c r="E9" s="366">
        <v>795000</v>
      </c>
      <c r="F9" s="367">
        <f>SUM(C9:E9)</f>
        <v>1170000</v>
      </c>
      <c r="G9" s="330"/>
      <c r="L9" s="330"/>
      <c r="Q9" s="332"/>
      <c r="U9" s="324"/>
    </row>
    <row r="10" spans="1:180">
      <c r="A10" s="333"/>
      <c r="B10" s="334" t="s">
        <v>68</v>
      </c>
      <c r="C10" s="366">
        <v>824193.64</v>
      </c>
      <c r="D10" s="366">
        <v>175315</v>
      </c>
      <c r="E10" s="366">
        <v>0</v>
      </c>
      <c r="F10" s="367">
        <f>SUM(C10:E10)</f>
        <v>999508.64</v>
      </c>
      <c r="G10" s="330"/>
      <c r="L10" s="330"/>
      <c r="Q10" s="332"/>
      <c r="U10" s="324"/>
    </row>
    <row r="11" spans="1:180" ht="15">
      <c r="A11" s="362" t="s">
        <v>5</v>
      </c>
      <c r="B11" s="363"/>
      <c r="C11" s="365">
        <f>C5+C8</f>
        <v>1994193.6400000001</v>
      </c>
      <c r="D11" s="365">
        <f>D5+D8</f>
        <v>3100315</v>
      </c>
      <c r="E11" s="365">
        <f>E5+E8</f>
        <v>4185000</v>
      </c>
      <c r="F11" s="365">
        <f>SUM(C11:E11)</f>
        <v>9279508.6400000006</v>
      </c>
      <c r="G11" s="330"/>
      <c r="L11" s="331"/>
      <c r="Q11" s="332"/>
      <c r="U11" s="324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  <c r="DA11" s="336"/>
      <c r="DB11" s="336"/>
      <c r="DC11" s="336"/>
      <c r="DD11" s="336"/>
      <c r="DE11" s="336"/>
      <c r="DF11" s="336"/>
      <c r="DG11" s="336"/>
      <c r="DH11" s="336"/>
      <c r="DI11" s="336"/>
      <c r="DJ11" s="336"/>
      <c r="DK11" s="336"/>
      <c r="DL11" s="336"/>
      <c r="DM11" s="336"/>
      <c r="DN11" s="336"/>
      <c r="DO11" s="336"/>
      <c r="DP11" s="336"/>
      <c r="DQ11" s="336"/>
      <c r="DR11" s="336"/>
      <c r="DS11" s="336"/>
      <c r="DT11" s="336"/>
      <c r="DU11" s="336"/>
      <c r="DV11" s="336"/>
      <c r="DW11" s="336"/>
      <c r="DX11" s="336"/>
      <c r="DY11" s="336"/>
      <c r="DZ11" s="336"/>
      <c r="EA11" s="336"/>
      <c r="EB11" s="336"/>
      <c r="EC11" s="336"/>
      <c r="ED11" s="336"/>
      <c r="EE11" s="336"/>
      <c r="EF11" s="336"/>
      <c r="EG11" s="336"/>
      <c r="EH11" s="336"/>
      <c r="EI11" s="336"/>
      <c r="EJ11" s="336"/>
      <c r="EK11" s="336"/>
      <c r="EL11" s="336"/>
      <c r="EM11" s="336"/>
      <c r="EN11" s="336"/>
      <c r="EO11" s="336"/>
      <c r="EP11" s="336"/>
      <c r="EQ11" s="336"/>
      <c r="ER11" s="336"/>
      <c r="ES11" s="336"/>
      <c r="ET11" s="336"/>
      <c r="EU11" s="336"/>
      <c r="EV11" s="336"/>
      <c r="EW11" s="336"/>
      <c r="EX11" s="336"/>
      <c r="EY11" s="336"/>
      <c r="EZ11" s="336"/>
      <c r="FA11" s="336"/>
      <c r="FB11" s="336"/>
      <c r="FC11" s="336"/>
      <c r="FD11" s="336"/>
      <c r="FE11" s="336"/>
      <c r="FF11" s="336"/>
      <c r="FG11" s="336"/>
      <c r="FH11" s="336"/>
      <c r="FI11" s="336"/>
      <c r="FJ11" s="336"/>
      <c r="FK11" s="336"/>
      <c r="FL11" s="336"/>
      <c r="FM11" s="336"/>
      <c r="FN11" s="336"/>
      <c r="FO11" s="336"/>
      <c r="FP11" s="336"/>
      <c r="FQ11" s="336"/>
      <c r="FR11" s="336"/>
      <c r="FS11" s="336"/>
      <c r="FT11" s="336"/>
      <c r="FU11" s="336"/>
      <c r="FV11" s="336"/>
      <c r="FW11" s="336"/>
      <c r="FX11" s="336"/>
    </row>
    <row r="12" spans="1:180">
      <c r="A12" s="359" t="s">
        <v>71</v>
      </c>
      <c r="B12" s="359"/>
      <c r="C12" s="359"/>
      <c r="D12" s="359"/>
      <c r="E12" s="359"/>
      <c r="F12" s="359"/>
    </row>
    <row r="13" spans="1:180">
      <c r="A13" s="327"/>
      <c r="B13" s="327" t="s">
        <v>0</v>
      </c>
      <c r="C13" s="349">
        <v>41730</v>
      </c>
      <c r="D13" s="349">
        <v>41760</v>
      </c>
      <c r="E13" s="349">
        <v>41791</v>
      </c>
      <c r="F13" s="349" t="s">
        <v>1</v>
      </c>
    </row>
    <row r="14" spans="1:180">
      <c r="A14" s="328">
        <v>1</v>
      </c>
      <c r="B14" s="329" t="s">
        <v>18</v>
      </c>
      <c r="C14" s="365">
        <f>C15+C16</f>
        <v>6723000</v>
      </c>
      <c r="D14" s="365">
        <f t="shared" ref="D14:F14" si="1">D15+D16</f>
        <v>85840</v>
      </c>
      <c r="E14" s="365">
        <f t="shared" si="1"/>
        <v>4065720</v>
      </c>
      <c r="F14" s="365">
        <f t="shared" si="1"/>
        <v>10874560</v>
      </c>
    </row>
    <row r="15" spans="1:180" ht="25.5">
      <c r="A15" s="333"/>
      <c r="B15" s="357" t="s">
        <v>67</v>
      </c>
      <c r="C15" s="366">
        <v>6705000</v>
      </c>
      <c r="D15" s="366">
        <v>75000</v>
      </c>
      <c r="E15" s="366">
        <v>3975000</v>
      </c>
      <c r="F15" s="368">
        <f t="shared" ref="F15:F20" si="2">SUM(C15:E15)</f>
        <v>10755000</v>
      </c>
    </row>
    <row r="16" spans="1:180">
      <c r="A16" s="333"/>
      <c r="B16" s="334" t="s">
        <v>68</v>
      </c>
      <c r="C16" s="366">
        <v>18000</v>
      </c>
      <c r="D16" s="366">
        <v>10840</v>
      </c>
      <c r="E16" s="366">
        <v>90720</v>
      </c>
      <c r="F16" s="368">
        <f t="shared" si="2"/>
        <v>119560</v>
      </c>
    </row>
    <row r="17" spans="1:6">
      <c r="A17" s="328">
        <v>2</v>
      </c>
      <c r="B17" s="329" t="s">
        <v>19</v>
      </c>
      <c r="C17" s="365">
        <f>C18+C19</f>
        <v>1758510</v>
      </c>
      <c r="D17" s="365">
        <f t="shared" ref="D17:F17" si="3">D18+D19</f>
        <v>64780</v>
      </c>
      <c r="E17" s="365">
        <f t="shared" si="3"/>
        <v>1183520</v>
      </c>
      <c r="F17" s="365">
        <f t="shared" si="3"/>
        <v>3006810</v>
      </c>
    </row>
    <row r="18" spans="1:6" ht="25.5">
      <c r="A18" s="333"/>
      <c r="B18" s="357" t="s">
        <v>67</v>
      </c>
      <c r="C18" s="366">
        <v>1650000</v>
      </c>
      <c r="D18" s="366">
        <v>0</v>
      </c>
      <c r="E18" s="366">
        <v>1020000</v>
      </c>
      <c r="F18" s="368">
        <f t="shared" si="2"/>
        <v>2670000</v>
      </c>
    </row>
    <row r="19" spans="1:6">
      <c r="A19" s="333"/>
      <c r="B19" s="334" t="s">
        <v>68</v>
      </c>
      <c r="C19" s="366">
        <v>108510</v>
      </c>
      <c r="D19" s="366">
        <v>64780</v>
      </c>
      <c r="E19" s="366">
        <v>163520</v>
      </c>
      <c r="F19" s="368">
        <f t="shared" si="2"/>
        <v>336810</v>
      </c>
    </row>
    <row r="20" spans="1:6" ht="15">
      <c r="A20" s="362" t="s">
        <v>5</v>
      </c>
      <c r="B20" s="363"/>
      <c r="C20" s="365">
        <f>C14+C17</f>
        <v>8481510</v>
      </c>
      <c r="D20" s="365">
        <f>D14+D17</f>
        <v>150620</v>
      </c>
      <c r="E20" s="365">
        <f>E14+E17</f>
        <v>5249240</v>
      </c>
      <c r="F20" s="365">
        <f t="shared" si="2"/>
        <v>13881370</v>
      </c>
    </row>
    <row r="21" spans="1:6">
      <c r="A21" s="359" t="s">
        <v>72</v>
      </c>
      <c r="B21" s="359"/>
      <c r="C21" s="359"/>
      <c r="D21" s="359"/>
      <c r="E21" s="359"/>
      <c r="F21" s="359"/>
    </row>
    <row r="22" spans="1:6">
      <c r="A22" s="327"/>
      <c r="B22" s="327" t="s">
        <v>0</v>
      </c>
      <c r="C22" s="351">
        <v>41821</v>
      </c>
      <c r="D22" s="351">
        <v>41852</v>
      </c>
      <c r="E22" s="351">
        <v>41883</v>
      </c>
      <c r="F22" s="349" t="s">
        <v>1</v>
      </c>
    </row>
    <row r="23" spans="1:6">
      <c r="A23" s="328">
        <v>1</v>
      </c>
      <c r="B23" s="329" t="s">
        <v>18</v>
      </c>
      <c r="C23" s="369">
        <f>C24+C25</f>
        <v>1595200</v>
      </c>
      <c r="D23" s="369">
        <f t="shared" ref="D23:F23" si="4">D24+D25</f>
        <v>409059</v>
      </c>
      <c r="E23" s="369">
        <f t="shared" si="4"/>
        <v>1199720</v>
      </c>
      <c r="F23" s="369">
        <f t="shared" si="4"/>
        <v>3203979</v>
      </c>
    </row>
    <row r="24" spans="1:6" ht="25.5">
      <c r="A24" s="333"/>
      <c r="B24" s="357" t="s">
        <v>67</v>
      </c>
      <c r="C24" s="370">
        <v>1560000</v>
      </c>
      <c r="D24" s="370">
        <v>345000</v>
      </c>
      <c r="E24" s="370">
        <v>1155000</v>
      </c>
      <c r="F24" s="371">
        <f>SUM(C24:E24)</f>
        <v>3060000</v>
      </c>
    </row>
    <row r="25" spans="1:6">
      <c r="A25" s="333"/>
      <c r="B25" s="334" t="s">
        <v>68</v>
      </c>
      <c r="C25" s="370">
        <v>35200</v>
      </c>
      <c r="D25" s="370">
        <v>64059</v>
      </c>
      <c r="E25" s="370">
        <v>44720</v>
      </c>
      <c r="F25" s="371">
        <f t="shared" ref="F25:F29" si="5">SUM(C25:E25)</f>
        <v>143979</v>
      </c>
    </row>
    <row r="26" spans="1:6">
      <c r="A26" s="328">
        <v>2</v>
      </c>
      <c r="B26" s="329" t="s">
        <v>19</v>
      </c>
      <c r="C26" s="369">
        <f>C27+C28</f>
        <v>1356360</v>
      </c>
      <c r="D26" s="369">
        <f t="shared" ref="D26:F26" si="6">D27+D28</f>
        <v>257120</v>
      </c>
      <c r="E26" s="369">
        <f t="shared" si="6"/>
        <v>1156600</v>
      </c>
      <c r="F26" s="369">
        <f t="shared" si="6"/>
        <v>2770080</v>
      </c>
    </row>
    <row r="27" spans="1:6" ht="25.5">
      <c r="A27" s="333"/>
      <c r="B27" s="357" t="s">
        <v>67</v>
      </c>
      <c r="C27" s="370">
        <v>1110000</v>
      </c>
      <c r="D27" s="370">
        <v>90000</v>
      </c>
      <c r="E27" s="370">
        <v>990000</v>
      </c>
      <c r="F27" s="371">
        <f t="shared" si="5"/>
        <v>2190000</v>
      </c>
    </row>
    <row r="28" spans="1:6">
      <c r="A28" s="333"/>
      <c r="B28" s="334" t="s">
        <v>68</v>
      </c>
      <c r="C28" s="370">
        <v>246360</v>
      </c>
      <c r="D28" s="370">
        <v>167120</v>
      </c>
      <c r="E28" s="370">
        <v>166600</v>
      </c>
      <c r="F28" s="371">
        <f t="shared" si="5"/>
        <v>580080</v>
      </c>
    </row>
    <row r="29" spans="1:6" ht="15">
      <c r="A29" s="362" t="s">
        <v>5</v>
      </c>
      <c r="B29" s="363"/>
      <c r="C29" s="369">
        <f>C23+C26</f>
        <v>2951560</v>
      </c>
      <c r="D29" s="369">
        <f>D23+D26</f>
        <v>666179</v>
      </c>
      <c r="E29" s="369">
        <f>E23+E26</f>
        <v>2356320</v>
      </c>
      <c r="F29" s="369">
        <f t="shared" si="5"/>
        <v>5974059</v>
      </c>
    </row>
    <row r="30" spans="1:6">
      <c r="A30" s="359" t="s">
        <v>73</v>
      </c>
      <c r="B30" s="359"/>
      <c r="C30" s="359"/>
      <c r="D30" s="359"/>
      <c r="E30" s="359"/>
      <c r="F30" s="359"/>
    </row>
    <row r="31" spans="1:6">
      <c r="A31" s="327"/>
      <c r="B31" s="327" t="s">
        <v>0</v>
      </c>
      <c r="C31" s="349">
        <v>41913</v>
      </c>
      <c r="D31" s="349">
        <v>41944</v>
      </c>
      <c r="E31" s="349">
        <v>41974</v>
      </c>
      <c r="F31" s="351" t="s">
        <v>1</v>
      </c>
    </row>
    <row r="32" spans="1:6">
      <c r="A32" s="328">
        <v>1</v>
      </c>
      <c r="B32" s="329" t="s">
        <v>18</v>
      </c>
      <c r="C32" s="365">
        <f>SUM(C33:C34)</f>
        <v>5107550</v>
      </c>
      <c r="D32" s="365">
        <f>D33+D34</f>
        <v>3691220</v>
      </c>
      <c r="E32" s="365">
        <v>2805000</v>
      </c>
      <c r="F32" s="372">
        <f>SUM(C32:E32)</f>
        <v>11603770</v>
      </c>
    </row>
    <row r="33" spans="1:6" ht="25.5">
      <c r="A33" s="333"/>
      <c r="B33" s="357" t="s">
        <v>67</v>
      </c>
      <c r="C33" s="373">
        <v>4815000</v>
      </c>
      <c r="D33" s="373">
        <v>3510000</v>
      </c>
      <c r="E33" s="374">
        <v>2295000</v>
      </c>
      <c r="F33" s="368">
        <f>SUM(C33:E33)</f>
        <v>10620000</v>
      </c>
    </row>
    <row r="34" spans="1:6">
      <c r="A34" s="333"/>
      <c r="B34" s="334" t="s">
        <v>68</v>
      </c>
      <c r="C34" s="373">
        <v>292550</v>
      </c>
      <c r="D34" s="373">
        <v>181220</v>
      </c>
      <c r="E34" s="374">
        <v>510000</v>
      </c>
      <c r="F34" s="368">
        <f t="shared" ref="F34:F38" si="7">SUM(C34:E34)</f>
        <v>983770</v>
      </c>
    </row>
    <row r="35" spans="1:6">
      <c r="A35" s="328">
        <v>2</v>
      </c>
      <c r="B35" s="329" t="s">
        <v>19</v>
      </c>
      <c r="C35" s="365">
        <f>SUM(C36:C37)</f>
        <v>2296320</v>
      </c>
      <c r="D35" s="365">
        <f>D36+D37</f>
        <v>1609160</v>
      </c>
      <c r="E35" s="375">
        <v>1961000</v>
      </c>
      <c r="F35" s="372">
        <f t="shared" si="7"/>
        <v>5866480</v>
      </c>
    </row>
    <row r="36" spans="1:6" ht="25.5">
      <c r="A36" s="333"/>
      <c r="B36" s="357" t="s">
        <v>67</v>
      </c>
      <c r="C36" s="373">
        <v>2130000</v>
      </c>
      <c r="D36" s="373">
        <v>1350000</v>
      </c>
      <c r="E36" s="374">
        <v>975000</v>
      </c>
      <c r="F36" s="368">
        <f t="shared" si="7"/>
        <v>4455000</v>
      </c>
    </row>
    <row r="37" spans="1:6">
      <c r="A37" s="333"/>
      <c r="B37" s="334" t="s">
        <v>68</v>
      </c>
      <c r="C37" s="373">
        <v>166320</v>
      </c>
      <c r="D37" s="373">
        <v>259160</v>
      </c>
      <c r="E37" s="374">
        <v>986000</v>
      </c>
      <c r="F37" s="368">
        <f t="shared" si="7"/>
        <v>1411480</v>
      </c>
    </row>
    <row r="38" spans="1:6" ht="15">
      <c r="A38" s="362" t="s">
        <v>5</v>
      </c>
      <c r="B38" s="363"/>
      <c r="C38" s="365">
        <f>C32+C35</f>
        <v>7403870</v>
      </c>
      <c r="D38" s="365">
        <f>D32+D35</f>
        <v>5300380</v>
      </c>
      <c r="E38" s="365">
        <v>4766000</v>
      </c>
      <c r="F38" s="372">
        <f t="shared" si="7"/>
        <v>17470250</v>
      </c>
    </row>
    <row r="39" spans="1:6">
      <c r="A39" s="361" t="s">
        <v>75</v>
      </c>
      <c r="B39" s="361"/>
      <c r="C39" s="361"/>
      <c r="D39" s="361"/>
      <c r="E39" s="361"/>
      <c r="F39" s="364">
        <f>F11+F20+F29+F38</f>
        <v>46605187.640000001</v>
      </c>
    </row>
  </sheetData>
  <mergeCells count="10">
    <mergeCell ref="A1:F1"/>
    <mergeCell ref="A39:E39"/>
    <mergeCell ref="A20:B20"/>
    <mergeCell ref="A29:B29"/>
    <mergeCell ref="A38:B38"/>
    <mergeCell ref="A3:F3"/>
    <mergeCell ref="A12:F12"/>
    <mergeCell ref="A21:F21"/>
    <mergeCell ref="A30:F30"/>
    <mergeCell ref="A11:B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G79"/>
  <sheetViews>
    <sheetView tabSelected="1" workbookViewId="0">
      <selection activeCell="AH4" sqref="AH4"/>
    </sheetView>
  </sheetViews>
  <sheetFormatPr defaultRowHeight="12.75"/>
  <cols>
    <col min="1" max="1" width="4.7109375" style="380" customWidth="1"/>
    <col min="2" max="2" width="35.7109375" style="381" customWidth="1"/>
    <col min="3" max="3" width="18.85546875" style="381" customWidth="1"/>
    <col min="4" max="4" width="15" style="381" customWidth="1"/>
    <col min="5" max="5" width="14.5703125" style="382" customWidth="1"/>
    <col min="6" max="6" width="15.85546875" style="382" customWidth="1"/>
    <col min="7" max="7" width="14.140625" style="382" customWidth="1"/>
    <col min="8" max="8" width="14.7109375" style="381" customWidth="1"/>
    <col min="9" max="9" width="14" style="381" customWidth="1"/>
    <col min="10" max="10" width="5.28515625" style="381" customWidth="1"/>
    <col min="11" max="11" width="15" style="381" customWidth="1"/>
    <col min="12" max="12" width="17" style="381" customWidth="1"/>
    <col min="13" max="13" width="17.85546875" style="381" customWidth="1"/>
    <col min="14" max="14" width="17.28515625" style="381" customWidth="1"/>
    <col min="15" max="15" width="16.28515625" style="381" customWidth="1"/>
    <col min="16" max="16" width="16.140625" style="381" customWidth="1"/>
    <col min="17" max="17" width="5.5703125" style="381" customWidth="1"/>
    <col min="18" max="18" width="16.5703125" style="380" customWidth="1"/>
    <col min="19" max="19" width="16.42578125" style="381" customWidth="1"/>
    <col min="20" max="20" width="17.7109375" style="381" customWidth="1"/>
    <col min="21" max="21" width="17.140625" style="381" customWidth="1"/>
    <col min="22" max="22" width="16" style="381" customWidth="1"/>
    <col min="23" max="23" width="14.5703125" style="381" customWidth="1"/>
    <col min="24" max="24" width="3.28515625" style="381" customWidth="1"/>
    <col min="25" max="25" width="14.7109375" style="381" customWidth="1"/>
    <col min="26" max="26" width="16" style="381" customWidth="1"/>
    <col min="27" max="27" width="15.140625" style="381" customWidth="1"/>
    <col min="28" max="28" width="15.28515625" style="381" customWidth="1"/>
    <col min="29" max="29" width="15" style="383" customWidth="1"/>
    <col min="30" max="30" width="14.42578125" style="381" customWidth="1"/>
    <col min="31" max="16384" width="9.140625" style="381"/>
  </cols>
  <sheetData>
    <row r="1" spans="1:189" s="378" customFormat="1">
      <c r="A1" s="376" t="s">
        <v>43</v>
      </c>
      <c r="B1" s="376"/>
      <c r="C1" s="376"/>
      <c r="D1" s="376"/>
      <c r="E1" s="377"/>
      <c r="F1" s="377"/>
      <c r="G1" s="377"/>
      <c r="H1" s="376"/>
      <c r="I1" s="376"/>
      <c r="R1" s="376"/>
      <c r="AC1" s="379"/>
    </row>
    <row r="2" spans="1:189" s="390" customFormat="1" ht="25.5">
      <c r="A2" s="384"/>
      <c r="B2" s="385" t="s">
        <v>0</v>
      </c>
      <c r="C2" s="385" t="s">
        <v>44</v>
      </c>
      <c r="D2" s="385" t="s">
        <v>45</v>
      </c>
      <c r="E2" s="386">
        <v>41640</v>
      </c>
      <c r="F2" s="386">
        <v>41671</v>
      </c>
      <c r="G2" s="386">
        <v>41699</v>
      </c>
      <c r="H2" s="386" t="s">
        <v>46</v>
      </c>
      <c r="I2" s="658" t="s">
        <v>76</v>
      </c>
      <c r="J2" s="387"/>
      <c r="K2" s="385" t="s">
        <v>3</v>
      </c>
      <c r="L2" s="386">
        <v>41730</v>
      </c>
      <c r="M2" s="386">
        <v>41760</v>
      </c>
      <c r="N2" s="386">
        <v>41791</v>
      </c>
      <c r="O2" s="386" t="s">
        <v>1</v>
      </c>
      <c r="P2" s="385" t="s">
        <v>2</v>
      </c>
      <c r="Q2" s="387"/>
      <c r="R2" s="385" t="s">
        <v>4</v>
      </c>
      <c r="S2" s="388">
        <v>41821</v>
      </c>
      <c r="T2" s="388">
        <v>41852</v>
      </c>
      <c r="U2" s="388">
        <v>41883</v>
      </c>
      <c r="V2" s="386" t="s">
        <v>1</v>
      </c>
      <c r="W2" s="385" t="s">
        <v>2</v>
      </c>
      <c r="X2" s="389"/>
      <c r="Y2" s="385" t="s">
        <v>50</v>
      </c>
      <c r="Z2" s="386">
        <v>41913</v>
      </c>
      <c r="AA2" s="386">
        <v>41944</v>
      </c>
      <c r="AB2" s="386">
        <v>41974</v>
      </c>
      <c r="AC2" s="388" t="s">
        <v>1</v>
      </c>
      <c r="AD2" s="386" t="s">
        <v>2</v>
      </c>
    </row>
    <row r="3" spans="1:189" s="390" customFormat="1">
      <c r="A3" s="384"/>
      <c r="B3" s="385" t="s">
        <v>33</v>
      </c>
      <c r="C3" s="385"/>
      <c r="D3" s="385"/>
      <c r="E3" s="391">
        <v>162340.38</v>
      </c>
      <c r="F3" s="392">
        <v>1242033.92</v>
      </c>
      <c r="G3" s="392">
        <v>721660</v>
      </c>
      <c r="H3" s="393"/>
      <c r="I3" s="393"/>
      <c r="J3" s="387"/>
      <c r="K3" s="394"/>
      <c r="L3" s="392">
        <v>1129220.74</v>
      </c>
      <c r="M3" s="395">
        <v>3385611</v>
      </c>
      <c r="N3" s="396">
        <v>1757591</v>
      </c>
      <c r="O3" s="386"/>
      <c r="P3" s="397"/>
      <c r="Q3" s="387"/>
      <c r="R3" s="394"/>
      <c r="S3" s="398">
        <v>2473931</v>
      </c>
      <c r="T3" s="398">
        <v>1841382.45</v>
      </c>
      <c r="U3" s="398">
        <v>266464.52</v>
      </c>
      <c r="V3" s="399"/>
      <c r="W3" s="400"/>
      <c r="X3" s="389"/>
      <c r="Y3" s="385"/>
      <c r="Z3" s="396">
        <v>388733.34</v>
      </c>
      <c r="AA3" s="396">
        <v>1244151.3899999999</v>
      </c>
      <c r="AB3" s="401">
        <v>3665449</v>
      </c>
      <c r="AC3" s="402"/>
      <c r="AD3" s="403"/>
    </row>
    <row r="4" spans="1:189">
      <c r="A4" s="404">
        <v>1</v>
      </c>
      <c r="B4" s="405" t="s">
        <v>18</v>
      </c>
      <c r="C4" s="600">
        <v>31875000</v>
      </c>
      <c r="D4" s="601">
        <v>9180000</v>
      </c>
      <c r="E4" s="602">
        <v>1170000</v>
      </c>
      <c r="F4" s="602">
        <v>2550000</v>
      </c>
      <c r="G4" s="602">
        <f>SUM(G5:G7)</f>
        <v>3390000</v>
      </c>
      <c r="H4" s="603">
        <f>SUM(E4:G4)</f>
        <v>7110000</v>
      </c>
      <c r="I4" s="603">
        <f>H4-D4</f>
        <v>-2070000</v>
      </c>
      <c r="J4" s="604"/>
      <c r="K4" s="600">
        <v>8415000</v>
      </c>
      <c r="L4" s="603">
        <f>L5+L6+L7</f>
        <v>6723000</v>
      </c>
      <c r="M4" s="603">
        <f>M5+M6+M7</f>
        <v>85840</v>
      </c>
      <c r="N4" s="603">
        <f>N5+N6+N7</f>
        <v>4065720</v>
      </c>
      <c r="O4" s="603">
        <f>SUM(L4:N4)</f>
        <v>10874560</v>
      </c>
      <c r="P4" s="603">
        <f>O4-K4</f>
        <v>2459560</v>
      </c>
      <c r="Q4" s="604"/>
      <c r="R4" s="600">
        <v>8415000</v>
      </c>
      <c r="S4" s="605">
        <f>S5+S6+S7</f>
        <v>2574274.16</v>
      </c>
      <c r="T4" s="605">
        <f>T5+T6+T7</f>
        <v>1698644.2</v>
      </c>
      <c r="U4" s="605">
        <f>SUM(U5:U7)</f>
        <v>3627513.62</v>
      </c>
      <c r="V4" s="605">
        <f>SUM(S4:U4)</f>
        <v>7900431.9800000004</v>
      </c>
      <c r="W4" s="605">
        <f>V4-R4</f>
        <v>-514568.01999999955</v>
      </c>
      <c r="X4" s="606"/>
      <c r="Y4" s="600">
        <v>8415000</v>
      </c>
      <c r="Z4" s="603">
        <f>SUM(Z5:Z7)</f>
        <v>5107550</v>
      </c>
      <c r="AA4" s="603">
        <f>AA5+AA6</f>
        <v>3691220</v>
      </c>
      <c r="AB4" s="603">
        <v>2805000</v>
      </c>
      <c r="AC4" s="607">
        <f>SUM(Z4:AB4)</f>
        <v>11603770</v>
      </c>
      <c r="AD4" s="608">
        <f>AC4-Y4</f>
        <v>3188770</v>
      </c>
    </row>
    <row r="5" spans="1:189">
      <c r="A5" s="408"/>
      <c r="B5" s="355" t="s">
        <v>40</v>
      </c>
      <c r="C5" s="610">
        <v>26775000</v>
      </c>
      <c r="D5" s="611">
        <v>8670000</v>
      </c>
      <c r="E5" s="612">
        <v>1170000</v>
      </c>
      <c r="F5" s="612">
        <v>2550000</v>
      </c>
      <c r="G5" s="612">
        <v>3390000</v>
      </c>
      <c r="H5" s="598">
        <f>SUM(E5:G5)</f>
        <v>7110000</v>
      </c>
      <c r="I5" s="598">
        <f t="shared" ref="I5:I68" si="0">H5-D5</f>
        <v>-1560000</v>
      </c>
      <c r="J5" s="604"/>
      <c r="K5" s="611">
        <v>6885000</v>
      </c>
      <c r="L5" s="609">
        <v>6705000</v>
      </c>
      <c r="M5" s="609">
        <v>75000</v>
      </c>
      <c r="N5" s="609">
        <v>3975000</v>
      </c>
      <c r="O5" s="613">
        <f t="shared" ref="O5:O15" si="1">SUM(L5:N5)</f>
        <v>10755000</v>
      </c>
      <c r="P5" s="613">
        <f t="shared" ref="P5:P19" si="2">O5-K5</f>
        <v>3870000</v>
      </c>
      <c r="Q5" s="604"/>
      <c r="R5" s="611">
        <v>6885000</v>
      </c>
      <c r="S5" s="614">
        <v>1560000</v>
      </c>
      <c r="T5" s="614">
        <v>345000</v>
      </c>
      <c r="U5" s="614">
        <v>1155000</v>
      </c>
      <c r="V5" s="613">
        <f>SUM(S5:U5)</f>
        <v>3060000</v>
      </c>
      <c r="W5" s="613">
        <f t="shared" ref="W5:W18" si="3">V5-R5</f>
        <v>-3825000</v>
      </c>
      <c r="X5" s="606"/>
      <c r="Y5" s="615">
        <v>6885000</v>
      </c>
      <c r="Z5" s="614">
        <v>4815000</v>
      </c>
      <c r="AA5" s="616">
        <v>3510000</v>
      </c>
      <c r="AB5" s="617">
        <v>2295000</v>
      </c>
      <c r="AC5" s="618">
        <f>SUM(Z5:AB5)</f>
        <v>10620000</v>
      </c>
      <c r="AD5" s="619">
        <f t="shared" ref="AD5:AD65" si="4">AC5-Y5</f>
        <v>3735000</v>
      </c>
    </row>
    <row r="6" spans="1:189">
      <c r="A6" s="408"/>
      <c r="B6" s="355" t="s">
        <v>41</v>
      </c>
      <c r="C6" s="610">
        <v>5100000</v>
      </c>
      <c r="D6" s="611">
        <v>510000</v>
      </c>
      <c r="E6" s="612">
        <v>0</v>
      </c>
      <c r="F6" s="612">
        <v>0</v>
      </c>
      <c r="G6" s="612">
        <v>0</v>
      </c>
      <c r="H6" s="598">
        <v>0</v>
      </c>
      <c r="I6" s="598">
        <f t="shared" si="0"/>
        <v>-510000</v>
      </c>
      <c r="J6" s="604"/>
      <c r="K6" s="611">
        <v>1530000</v>
      </c>
      <c r="L6" s="609">
        <v>18000</v>
      </c>
      <c r="M6" s="609">
        <v>10840</v>
      </c>
      <c r="N6" s="609">
        <v>90720</v>
      </c>
      <c r="O6" s="613">
        <f t="shared" si="1"/>
        <v>119560</v>
      </c>
      <c r="P6" s="613">
        <f t="shared" si="2"/>
        <v>-1410440</v>
      </c>
      <c r="Q6" s="604"/>
      <c r="R6" s="611">
        <v>1530000</v>
      </c>
      <c r="S6" s="614">
        <v>35200</v>
      </c>
      <c r="T6" s="614">
        <v>64059</v>
      </c>
      <c r="U6" s="614">
        <v>44720</v>
      </c>
      <c r="V6" s="613">
        <f t="shared" ref="V6:V16" si="5">SUM(S6:U6)</f>
        <v>143979</v>
      </c>
      <c r="W6" s="613">
        <f t="shared" si="3"/>
        <v>-1386021</v>
      </c>
      <c r="X6" s="606"/>
      <c r="Y6" s="615">
        <v>1530000</v>
      </c>
      <c r="Z6" s="614">
        <v>292550</v>
      </c>
      <c r="AA6" s="616">
        <v>181220</v>
      </c>
      <c r="AB6" s="617">
        <v>510000</v>
      </c>
      <c r="AC6" s="618">
        <f t="shared" ref="AC6:AC61" si="6">SUM(Z6:AB6)</f>
        <v>983770</v>
      </c>
      <c r="AD6" s="619">
        <f t="shared" si="4"/>
        <v>-546230</v>
      </c>
    </row>
    <row r="7" spans="1:189">
      <c r="A7" s="408"/>
      <c r="B7" s="355" t="s">
        <v>42</v>
      </c>
      <c r="C7" s="610"/>
      <c r="D7" s="611"/>
      <c r="E7" s="612">
        <v>0</v>
      </c>
      <c r="F7" s="612">
        <v>0</v>
      </c>
      <c r="G7" s="612">
        <v>0</v>
      </c>
      <c r="H7" s="598">
        <v>0</v>
      </c>
      <c r="I7" s="598">
        <f t="shared" si="0"/>
        <v>0</v>
      </c>
      <c r="J7" s="604"/>
      <c r="K7" s="611">
        <v>0</v>
      </c>
      <c r="L7" s="609">
        <v>0</v>
      </c>
      <c r="M7" s="609">
        <v>0</v>
      </c>
      <c r="N7" s="609">
        <v>0</v>
      </c>
      <c r="O7" s="613">
        <f t="shared" si="1"/>
        <v>0</v>
      </c>
      <c r="P7" s="613">
        <f t="shared" si="2"/>
        <v>0</v>
      </c>
      <c r="Q7" s="604"/>
      <c r="R7" s="611">
        <v>0</v>
      </c>
      <c r="S7" s="614">
        <v>979074.16</v>
      </c>
      <c r="T7" s="614">
        <v>1289585.2</v>
      </c>
      <c r="U7" s="614">
        <v>2427793.62</v>
      </c>
      <c r="V7" s="613">
        <f t="shared" si="5"/>
        <v>4696452.9800000004</v>
      </c>
      <c r="W7" s="613">
        <f t="shared" si="3"/>
        <v>4696452.9800000004</v>
      </c>
      <c r="X7" s="606"/>
      <c r="Y7" s="615">
        <v>0</v>
      </c>
      <c r="Z7" s="614"/>
      <c r="AA7" s="616">
        <v>0</v>
      </c>
      <c r="AB7" s="614">
        <v>0</v>
      </c>
      <c r="AC7" s="618">
        <v>0</v>
      </c>
      <c r="AD7" s="619">
        <f t="shared" si="4"/>
        <v>0</v>
      </c>
    </row>
    <row r="8" spans="1:189">
      <c r="A8" s="404">
        <v>2</v>
      </c>
      <c r="B8" s="405" t="s">
        <v>19</v>
      </c>
      <c r="C8" s="600">
        <v>20925000</v>
      </c>
      <c r="D8" s="601">
        <v>3576000</v>
      </c>
      <c r="E8" s="620">
        <f>E9+E10+E11</f>
        <v>824193.64</v>
      </c>
      <c r="F8" s="620">
        <f>F9+F10+F11</f>
        <v>550315</v>
      </c>
      <c r="G8" s="620">
        <f>SUM(G9:G11)</f>
        <v>795000</v>
      </c>
      <c r="H8" s="603">
        <f>SUM(E8:G8)</f>
        <v>2169508.64</v>
      </c>
      <c r="I8" s="603">
        <f t="shared" si="0"/>
        <v>-1406491.3599999999</v>
      </c>
      <c r="J8" s="604"/>
      <c r="K8" s="600">
        <v>5883000</v>
      </c>
      <c r="L8" s="603">
        <f>L9+L10+L11</f>
        <v>1758510</v>
      </c>
      <c r="M8" s="603">
        <f>M9+M10+M11</f>
        <v>64780</v>
      </c>
      <c r="N8" s="603">
        <f>N9+N10+N11</f>
        <v>1183520</v>
      </c>
      <c r="O8" s="603">
        <f t="shared" si="1"/>
        <v>3006810</v>
      </c>
      <c r="P8" s="603">
        <f t="shared" si="2"/>
        <v>-2876190</v>
      </c>
      <c r="Q8" s="604"/>
      <c r="R8" s="600">
        <v>5883000</v>
      </c>
      <c r="S8" s="605">
        <f>S9+S10+S11</f>
        <v>1424160</v>
      </c>
      <c r="T8" s="605">
        <f>T9+T10+T11</f>
        <v>286177.71999999997</v>
      </c>
      <c r="U8" s="605">
        <f>SUM(U9:U11)</f>
        <v>1156600</v>
      </c>
      <c r="V8" s="605">
        <f t="shared" si="5"/>
        <v>2866937.7199999997</v>
      </c>
      <c r="W8" s="605">
        <f t="shared" si="3"/>
        <v>-3016062.2800000003</v>
      </c>
      <c r="X8" s="606"/>
      <c r="Y8" s="600">
        <v>5883000</v>
      </c>
      <c r="Z8" s="603">
        <f>SUM(Z9:Z11)</f>
        <v>2771602.92</v>
      </c>
      <c r="AA8" s="603">
        <f>AA9+AA10</f>
        <v>1609160</v>
      </c>
      <c r="AB8" s="603">
        <v>1961000</v>
      </c>
      <c r="AC8" s="607">
        <f t="shared" si="6"/>
        <v>6341762.9199999999</v>
      </c>
      <c r="AD8" s="608">
        <f t="shared" si="4"/>
        <v>458762.91999999993</v>
      </c>
    </row>
    <row r="9" spans="1:189">
      <c r="A9" s="408"/>
      <c r="B9" s="355" t="s">
        <v>40</v>
      </c>
      <c r="C9" s="610">
        <v>10725000</v>
      </c>
      <c r="D9" s="611">
        <v>2250000</v>
      </c>
      <c r="E9" s="621">
        <v>0</v>
      </c>
      <c r="F9" s="621">
        <v>375000</v>
      </c>
      <c r="G9" s="621">
        <v>795000</v>
      </c>
      <c r="H9" s="598">
        <f>SUM(E9:G9)</f>
        <v>1170000</v>
      </c>
      <c r="I9" s="598">
        <f t="shared" si="0"/>
        <v>-1080000</v>
      </c>
      <c r="J9" s="604"/>
      <c r="K9" s="611">
        <v>2925000</v>
      </c>
      <c r="L9" s="609">
        <v>1650000</v>
      </c>
      <c r="M9" s="609">
        <v>0</v>
      </c>
      <c r="N9" s="609">
        <v>1020000</v>
      </c>
      <c r="O9" s="613">
        <f t="shared" si="1"/>
        <v>2670000</v>
      </c>
      <c r="P9" s="613">
        <f t="shared" si="2"/>
        <v>-255000</v>
      </c>
      <c r="Q9" s="604"/>
      <c r="R9" s="611">
        <v>2925000</v>
      </c>
      <c r="S9" s="614">
        <v>1110000</v>
      </c>
      <c r="T9" s="614">
        <v>90000</v>
      </c>
      <c r="U9" s="614">
        <v>990000</v>
      </c>
      <c r="V9" s="613">
        <f t="shared" si="5"/>
        <v>2190000</v>
      </c>
      <c r="W9" s="613">
        <f t="shared" si="3"/>
        <v>-735000</v>
      </c>
      <c r="X9" s="606"/>
      <c r="Y9" s="615">
        <v>2925000</v>
      </c>
      <c r="Z9" s="614">
        <v>2130000</v>
      </c>
      <c r="AA9" s="614">
        <v>1350000</v>
      </c>
      <c r="AB9" s="622">
        <v>975000</v>
      </c>
      <c r="AC9" s="618">
        <f t="shared" si="6"/>
        <v>4455000</v>
      </c>
      <c r="AD9" s="619">
        <f t="shared" si="4"/>
        <v>1530000</v>
      </c>
    </row>
    <row r="10" spans="1:189">
      <c r="A10" s="408"/>
      <c r="B10" s="355" t="s">
        <v>41</v>
      </c>
      <c r="C10" s="610">
        <v>10200000</v>
      </c>
      <c r="D10" s="611">
        <v>1326000</v>
      </c>
      <c r="E10" s="621">
        <v>824193.64</v>
      </c>
      <c r="F10" s="621">
        <v>175315</v>
      </c>
      <c r="G10" s="621">
        <v>0</v>
      </c>
      <c r="H10" s="598">
        <f>SUM(E10:G10)</f>
        <v>999508.64</v>
      </c>
      <c r="I10" s="598">
        <f t="shared" si="0"/>
        <v>-326491.36</v>
      </c>
      <c r="J10" s="604"/>
      <c r="K10" s="611">
        <v>2958000</v>
      </c>
      <c r="L10" s="609">
        <v>108510</v>
      </c>
      <c r="M10" s="609">
        <v>64780</v>
      </c>
      <c r="N10" s="609">
        <v>163520</v>
      </c>
      <c r="O10" s="613">
        <f t="shared" si="1"/>
        <v>336810</v>
      </c>
      <c r="P10" s="613">
        <f t="shared" si="2"/>
        <v>-2621190</v>
      </c>
      <c r="Q10" s="604"/>
      <c r="R10" s="611">
        <v>2958000</v>
      </c>
      <c r="S10" s="614">
        <v>246360</v>
      </c>
      <c r="T10" s="614">
        <v>167120</v>
      </c>
      <c r="U10" s="614">
        <v>166600</v>
      </c>
      <c r="V10" s="613">
        <f t="shared" si="5"/>
        <v>580080</v>
      </c>
      <c r="W10" s="613">
        <f t="shared" si="3"/>
        <v>-2377920</v>
      </c>
      <c r="X10" s="606"/>
      <c r="Y10" s="615">
        <v>2958000</v>
      </c>
      <c r="Z10" s="614">
        <v>166320</v>
      </c>
      <c r="AA10" s="614">
        <v>259160</v>
      </c>
      <c r="AB10" s="622">
        <v>986000</v>
      </c>
      <c r="AC10" s="618">
        <f t="shared" si="6"/>
        <v>1411480</v>
      </c>
      <c r="AD10" s="619">
        <f t="shared" si="4"/>
        <v>-1546520</v>
      </c>
    </row>
    <row r="11" spans="1:189">
      <c r="A11" s="408"/>
      <c r="B11" s="355" t="s">
        <v>42</v>
      </c>
      <c r="C11" s="610"/>
      <c r="D11" s="611"/>
      <c r="E11" s="621">
        <v>0</v>
      </c>
      <c r="F11" s="621">
        <v>0</v>
      </c>
      <c r="G11" s="621">
        <v>0</v>
      </c>
      <c r="H11" s="598">
        <v>0</v>
      </c>
      <c r="I11" s="598">
        <f t="shared" si="0"/>
        <v>0</v>
      </c>
      <c r="J11" s="604"/>
      <c r="K11" s="611">
        <v>0</v>
      </c>
      <c r="L11" s="623">
        <v>0</v>
      </c>
      <c r="M11" s="609">
        <v>0</v>
      </c>
      <c r="N11" s="609">
        <v>0</v>
      </c>
      <c r="O11" s="613">
        <f t="shared" si="1"/>
        <v>0</v>
      </c>
      <c r="P11" s="613">
        <f t="shared" si="2"/>
        <v>0</v>
      </c>
      <c r="Q11" s="604"/>
      <c r="R11" s="611">
        <v>0</v>
      </c>
      <c r="S11" s="614">
        <v>67800</v>
      </c>
      <c r="T11" s="614">
        <v>29057.72</v>
      </c>
      <c r="U11" s="614"/>
      <c r="V11" s="613">
        <f t="shared" si="5"/>
        <v>96857.72</v>
      </c>
      <c r="W11" s="613">
        <f t="shared" si="3"/>
        <v>96857.72</v>
      </c>
      <c r="X11" s="606"/>
      <c r="Y11" s="615">
        <v>0</v>
      </c>
      <c r="Z11" s="614">
        <v>475282.92</v>
      </c>
      <c r="AA11" s="614"/>
      <c r="AB11" s="614"/>
      <c r="AC11" s="618">
        <f t="shared" si="6"/>
        <v>475282.92</v>
      </c>
      <c r="AD11" s="619">
        <f t="shared" si="4"/>
        <v>475282.92</v>
      </c>
    </row>
    <row r="12" spans="1:189">
      <c r="A12" s="335" t="s">
        <v>28</v>
      </c>
      <c r="B12" s="335"/>
      <c r="C12" s="600">
        <v>52800000</v>
      </c>
      <c r="D12" s="601">
        <v>12756000</v>
      </c>
      <c r="E12" s="620">
        <f>E4+E8</f>
        <v>1994193.6400000001</v>
      </c>
      <c r="F12" s="620">
        <f>F4+F8</f>
        <v>3100315</v>
      </c>
      <c r="G12" s="620">
        <f>G4+G8</f>
        <v>4185000</v>
      </c>
      <c r="H12" s="603">
        <f>SUM(E12:G12)</f>
        <v>9279508.6400000006</v>
      </c>
      <c r="I12" s="603">
        <f t="shared" si="0"/>
        <v>-3476491.3599999994</v>
      </c>
      <c r="J12" s="604"/>
      <c r="K12" s="600">
        <v>14298000</v>
      </c>
      <c r="L12" s="624">
        <f>L4+L8</f>
        <v>8481510</v>
      </c>
      <c r="M12" s="624">
        <f>M4+M8</f>
        <v>150620</v>
      </c>
      <c r="N12" s="624">
        <f>N4+N8</f>
        <v>5249240</v>
      </c>
      <c r="O12" s="603">
        <f t="shared" si="1"/>
        <v>13881370</v>
      </c>
      <c r="P12" s="603">
        <f t="shared" si="2"/>
        <v>-416630</v>
      </c>
      <c r="Q12" s="604"/>
      <c r="R12" s="600">
        <v>14298000</v>
      </c>
      <c r="S12" s="605">
        <f>S4+S8</f>
        <v>3998434.16</v>
      </c>
      <c r="T12" s="605">
        <f>T4+T8</f>
        <v>1984821.92</v>
      </c>
      <c r="U12" s="605">
        <f>U4+U8</f>
        <v>4784113.62</v>
      </c>
      <c r="V12" s="605">
        <f t="shared" si="5"/>
        <v>10767369.699999999</v>
      </c>
      <c r="W12" s="605">
        <f t="shared" si="3"/>
        <v>-3530630.3000000007</v>
      </c>
      <c r="X12" s="606"/>
      <c r="Y12" s="600">
        <v>14298000</v>
      </c>
      <c r="Z12" s="620">
        <f>Z4+Z8</f>
        <v>7879152.9199999999</v>
      </c>
      <c r="AA12" s="620">
        <f>AA4+AA8</f>
        <v>5300380</v>
      </c>
      <c r="AB12" s="620">
        <v>4766000</v>
      </c>
      <c r="AC12" s="607">
        <f t="shared" si="6"/>
        <v>17945532.920000002</v>
      </c>
      <c r="AD12" s="608">
        <f t="shared" si="4"/>
        <v>3647532.9200000018</v>
      </c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420"/>
      <c r="AY12" s="420"/>
      <c r="AZ12" s="420"/>
      <c r="BA12" s="420"/>
      <c r="BB12" s="420"/>
      <c r="BC12" s="420"/>
      <c r="BD12" s="420"/>
      <c r="BE12" s="420"/>
      <c r="BF12" s="420"/>
      <c r="BG12" s="420"/>
      <c r="BH12" s="420"/>
      <c r="BI12" s="420"/>
      <c r="BJ12" s="420"/>
      <c r="BK12" s="420"/>
      <c r="BL12" s="420"/>
      <c r="BM12" s="420"/>
      <c r="BN12" s="420"/>
      <c r="BO12" s="420"/>
      <c r="BP12" s="420"/>
      <c r="BQ12" s="420"/>
      <c r="BR12" s="420"/>
      <c r="BS12" s="420"/>
      <c r="BT12" s="420"/>
      <c r="BU12" s="420"/>
      <c r="BV12" s="420"/>
      <c r="BW12" s="420"/>
      <c r="BX12" s="420"/>
      <c r="BY12" s="420"/>
      <c r="BZ12" s="420"/>
      <c r="CA12" s="420"/>
      <c r="CB12" s="420"/>
      <c r="CC12" s="420"/>
      <c r="CD12" s="420"/>
      <c r="CE12" s="420"/>
      <c r="CF12" s="420"/>
      <c r="CG12" s="420"/>
      <c r="CH12" s="420"/>
      <c r="CI12" s="420"/>
      <c r="CJ12" s="420"/>
      <c r="CK12" s="420"/>
      <c r="CL12" s="420"/>
      <c r="CM12" s="420"/>
      <c r="CN12" s="420"/>
      <c r="CO12" s="420"/>
      <c r="CP12" s="420"/>
      <c r="CQ12" s="420"/>
      <c r="CR12" s="420"/>
      <c r="CS12" s="420"/>
      <c r="CT12" s="420"/>
      <c r="CU12" s="420"/>
      <c r="CV12" s="420"/>
      <c r="CW12" s="420"/>
      <c r="CX12" s="420"/>
      <c r="CY12" s="420"/>
      <c r="CZ12" s="420"/>
      <c r="DA12" s="420"/>
      <c r="DB12" s="420"/>
      <c r="DC12" s="420"/>
      <c r="DD12" s="420"/>
      <c r="DE12" s="420"/>
      <c r="DF12" s="420"/>
      <c r="DG12" s="420"/>
      <c r="DH12" s="420"/>
      <c r="DI12" s="420"/>
      <c r="DJ12" s="420"/>
      <c r="DK12" s="420"/>
      <c r="DL12" s="420"/>
      <c r="DM12" s="420"/>
      <c r="DN12" s="420"/>
      <c r="DO12" s="420"/>
      <c r="DP12" s="420"/>
      <c r="DQ12" s="420"/>
      <c r="DR12" s="420"/>
      <c r="DS12" s="420"/>
      <c r="DT12" s="420"/>
      <c r="DU12" s="420"/>
      <c r="DV12" s="420"/>
      <c r="DW12" s="420"/>
      <c r="DX12" s="420"/>
      <c r="DY12" s="420"/>
      <c r="DZ12" s="420"/>
      <c r="EA12" s="420"/>
      <c r="EB12" s="420"/>
      <c r="EC12" s="420"/>
      <c r="ED12" s="420"/>
      <c r="EE12" s="420"/>
      <c r="EF12" s="420"/>
      <c r="EG12" s="420"/>
      <c r="EH12" s="420"/>
      <c r="EI12" s="420"/>
      <c r="EJ12" s="420"/>
      <c r="EK12" s="420"/>
      <c r="EL12" s="420"/>
      <c r="EM12" s="420"/>
      <c r="EN12" s="420"/>
      <c r="EO12" s="420"/>
      <c r="EP12" s="420"/>
      <c r="EQ12" s="420"/>
      <c r="ER12" s="420"/>
      <c r="ES12" s="420"/>
      <c r="ET12" s="420"/>
      <c r="EU12" s="420"/>
      <c r="EV12" s="420"/>
      <c r="EW12" s="420"/>
      <c r="EX12" s="420"/>
      <c r="EY12" s="420"/>
      <c r="EZ12" s="420"/>
      <c r="FA12" s="420"/>
      <c r="FB12" s="420"/>
      <c r="FC12" s="420"/>
      <c r="FD12" s="420"/>
      <c r="FE12" s="420"/>
      <c r="FF12" s="420"/>
      <c r="FG12" s="420"/>
      <c r="FH12" s="420"/>
      <c r="FI12" s="420"/>
      <c r="FJ12" s="420"/>
      <c r="FK12" s="420"/>
      <c r="FL12" s="420"/>
      <c r="FM12" s="420"/>
      <c r="FN12" s="420"/>
      <c r="FO12" s="420"/>
      <c r="FP12" s="420"/>
      <c r="FQ12" s="420"/>
      <c r="FR12" s="420"/>
      <c r="FS12" s="420"/>
      <c r="FT12" s="420"/>
      <c r="FU12" s="420"/>
      <c r="FV12" s="420"/>
      <c r="FW12" s="420"/>
      <c r="FX12" s="420"/>
      <c r="FY12" s="420"/>
      <c r="FZ12" s="420"/>
      <c r="GA12" s="420"/>
      <c r="GB12" s="420"/>
      <c r="GC12" s="420"/>
      <c r="GD12" s="420"/>
      <c r="GE12" s="420"/>
      <c r="GF12" s="420"/>
      <c r="GG12" s="420"/>
    </row>
    <row r="13" spans="1:189">
      <c r="A13" s="421" t="s">
        <v>48</v>
      </c>
      <c r="B13" s="337"/>
      <c r="C13" s="610">
        <v>7200000</v>
      </c>
      <c r="D13" s="625">
        <v>420000</v>
      </c>
      <c r="E13" s="597">
        <v>0</v>
      </c>
      <c r="F13" s="597">
        <v>0</v>
      </c>
      <c r="G13" s="597">
        <v>0</v>
      </c>
      <c r="H13" s="598">
        <v>0</v>
      </c>
      <c r="I13" s="598">
        <f t="shared" si="0"/>
        <v>-420000</v>
      </c>
      <c r="J13" s="604"/>
      <c r="K13" s="625">
        <v>1260000</v>
      </c>
      <c r="L13" s="598">
        <v>0</v>
      </c>
      <c r="M13" s="598">
        <v>0</v>
      </c>
      <c r="N13" s="598">
        <v>0</v>
      </c>
      <c r="O13" s="613">
        <f t="shared" si="1"/>
        <v>0</v>
      </c>
      <c r="P13" s="613">
        <f t="shared" si="2"/>
        <v>-1260000</v>
      </c>
      <c r="Q13" s="604"/>
      <c r="R13" s="625">
        <v>1260000</v>
      </c>
      <c r="S13" s="626"/>
      <c r="T13" s="613"/>
      <c r="U13" s="613"/>
      <c r="V13" s="613">
        <f t="shared" si="5"/>
        <v>0</v>
      </c>
      <c r="W13" s="613">
        <f t="shared" si="3"/>
        <v>-1260000</v>
      </c>
      <c r="X13" s="606"/>
      <c r="Y13" s="615">
        <v>1260000</v>
      </c>
      <c r="Z13" s="599"/>
      <c r="AA13" s="599"/>
      <c r="AB13" s="627">
        <v>420000</v>
      </c>
      <c r="AC13" s="618">
        <f t="shared" si="6"/>
        <v>420000</v>
      </c>
      <c r="AD13" s="619">
        <f t="shared" si="4"/>
        <v>-840000</v>
      </c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0"/>
      <c r="BC13" s="420"/>
      <c r="BD13" s="420"/>
      <c r="BE13" s="420"/>
      <c r="BF13" s="420"/>
      <c r="BG13" s="420"/>
      <c r="BH13" s="420"/>
      <c r="BI13" s="420"/>
      <c r="BJ13" s="420"/>
      <c r="BK13" s="420"/>
      <c r="BL13" s="420"/>
      <c r="BM13" s="420"/>
      <c r="BN13" s="420"/>
      <c r="BO13" s="420"/>
      <c r="BP13" s="420"/>
      <c r="BQ13" s="420"/>
      <c r="BR13" s="420"/>
      <c r="BS13" s="420"/>
      <c r="BT13" s="420"/>
      <c r="BU13" s="420"/>
      <c r="BV13" s="420"/>
      <c r="BW13" s="420"/>
      <c r="BX13" s="420"/>
      <c r="BY13" s="420"/>
      <c r="BZ13" s="420"/>
      <c r="CA13" s="420"/>
      <c r="CB13" s="420"/>
      <c r="CC13" s="420"/>
      <c r="CD13" s="420"/>
      <c r="CE13" s="420"/>
      <c r="CF13" s="420"/>
      <c r="CG13" s="420"/>
      <c r="CH13" s="420"/>
      <c r="CI13" s="420"/>
      <c r="CJ13" s="420"/>
      <c r="CK13" s="420"/>
      <c r="CL13" s="420"/>
      <c r="CM13" s="420"/>
      <c r="CN13" s="420"/>
      <c r="CO13" s="420"/>
      <c r="CP13" s="420"/>
      <c r="CQ13" s="420"/>
      <c r="CR13" s="420"/>
      <c r="CS13" s="420"/>
      <c r="CT13" s="420"/>
      <c r="CU13" s="420"/>
      <c r="CV13" s="420"/>
      <c r="CW13" s="420"/>
      <c r="CX13" s="420"/>
      <c r="CY13" s="420"/>
      <c r="CZ13" s="420"/>
      <c r="DA13" s="420"/>
      <c r="DB13" s="420"/>
      <c r="DC13" s="420"/>
      <c r="DD13" s="420"/>
      <c r="DE13" s="420"/>
      <c r="DF13" s="420"/>
      <c r="DG13" s="420"/>
      <c r="DH13" s="420"/>
      <c r="DI13" s="420"/>
      <c r="DJ13" s="420"/>
      <c r="DK13" s="420"/>
      <c r="DL13" s="420"/>
      <c r="DM13" s="420"/>
      <c r="DN13" s="420"/>
      <c r="DO13" s="420"/>
      <c r="DP13" s="420"/>
      <c r="DQ13" s="420"/>
      <c r="DR13" s="420"/>
      <c r="DS13" s="420"/>
      <c r="DT13" s="420"/>
      <c r="DU13" s="420"/>
      <c r="DV13" s="420"/>
      <c r="DW13" s="420"/>
      <c r="DX13" s="420"/>
      <c r="DY13" s="420"/>
      <c r="DZ13" s="420"/>
      <c r="EA13" s="420"/>
      <c r="EB13" s="420"/>
      <c r="EC13" s="420"/>
      <c r="ED13" s="420"/>
      <c r="EE13" s="420"/>
      <c r="EF13" s="420"/>
      <c r="EG13" s="420"/>
      <c r="EH13" s="420"/>
      <c r="EI13" s="420"/>
      <c r="EJ13" s="420"/>
      <c r="EK13" s="420"/>
      <c r="EL13" s="420"/>
      <c r="EM13" s="420"/>
      <c r="EN13" s="420"/>
      <c r="EO13" s="420"/>
      <c r="EP13" s="420"/>
      <c r="EQ13" s="420"/>
      <c r="ER13" s="420"/>
      <c r="ES13" s="420"/>
      <c r="ET13" s="420"/>
      <c r="EU13" s="420"/>
      <c r="EV13" s="420"/>
      <c r="EW13" s="420"/>
      <c r="EX13" s="420"/>
      <c r="EY13" s="420"/>
      <c r="EZ13" s="420"/>
      <c r="FA13" s="420"/>
      <c r="FB13" s="420"/>
      <c r="FC13" s="420"/>
      <c r="FD13" s="420"/>
      <c r="FE13" s="420"/>
      <c r="FF13" s="420"/>
      <c r="FG13" s="420"/>
      <c r="FH13" s="420"/>
      <c r="FI13" s="420"/>
      <c r="FJ13" s="420"/>
      <c r="FK13" s="420"/>
      <c r="FL13" s="420"/>
      <c r="FM13" s="420"/>
      <c r="FN13" s="420"/>
      <c r="FO13" s="420"/>
      <c r="FP13" s="420"/>
      <c r="FQ13" s="420"/>
      <c r="FR13" s="420"/>
      <c r="FS13" s="420"/>
      <c r="FT13" s="420"/>
      <c r="FU13" s="420"/>
      <c r="FV13" s="420"/>
      <c r="FW13" s="420"/>
      <c r="FX13" s="420"/>
      <c r="FY13" s="420"/>
      <c r="FZ13" s="420"/>
      <c r="GA13" s="420"/>
      <c r="GB13" s="420"/>
      <c r="GC13" s="420"/>
      <c r="GD13" s="420"/>
      <c r="GE13" s="420"/>
      <c r="GF13" s="420"/>
      <c r="GG13" s="420"/>
    </row>
    <row r="14" spans="1:189" ht="13.5" thickBot="1">
      <c r="A14" s="424">
        <v>3</v>
      </c>
      <c r="B14" s="425" t="s">
        <v>17</v>
      </c>
      <c r="C14" s="611"/>
      <c r="D14" s="611"/>
      <c r="E14" s="621">
        <v>0</v>
      </c>
      <c r="F14" s="621">
        <v>0</v>
      </c>
      <c r="G14" s="621">
        <v>0</v>
      </c>
      <c r="H14" s="609">
        <v>0</v>
      </c>
      <c r="I14" s="598">
        <f t="shared" si="0"/>
        <v>0</v>
      </c>
      <c r="J14" s="628"/>
      <c r="K14" s="611">
        <v>0</v>
      </c>
      <c r="L14" s="609">
        <v>0</v>
      </c>
      <c r="M14" s="609">
        <v>0</v>
      </c>
      <c r="N14" s="609">
        <v>0</v>
      </c>
      <c r="O14" s="613">
        <f t="shared" si="1"/>
        <v>0</v>
      </c>
      <c r="P14" s="613">
        <f t="shared" si="2"/>
        <v>0</v>
      </c>
      <c r="Q14" s="604"/>
      <c r="R14" s="611">
        <v>0</v>
      </c>
      <c r="S14" s="614"/>
      <c r="T14" s="614"/>
      <c r="U14" s="614"/>
      <c r="V14" s="613">
        <f t="shared" si="5"/>
        <v>0</v>
      </c>
      <c r="W14" s="613">
        <f t="shared" si="3"/>
        <v>0</v>
      </c>
      <c r="X14" s="606"/>
      <c r="Y14" s="615">
        <v>0</v>
      </c>
      <c r="Z14" s="614"/>
      <c r="AA14" s="614"/>
      <c r="AB14" s="614"/>
      <c r="AC14" s="618">
        <f t="shared" si="6"/>
        <v>0</v>
      </c>
      <c r="AD14" s="619">
        <f t="shared" si="4"/>
        <v>0</v>
      </c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0"/>
      <c r="AX14" s="420"/>
      <c r="AY14" s="420"/>
      <c r="AZ14" s="420"/>
      <c r="BA14" s="420"/>
      <c r="BB14" s="420"/>
      <c r="BC14" s="420"/>
      <c r="BD14" s="420"/>
      <c r="BE14" s="420"/>
      <c r="BF14" s="420"/>
      <c r="BG14" s="420"/>
      <c r="BH14" s="420"/>
      <c r="BI14" s="420"/>
      <c r="BJ14" s="420"/>
      <c r="BK14" s="420"/>
      <c r="BL14" s="420"/>
      <c r="BM14" s="420"/>
      <c r="BN14" s="420"/>
      <c r="BO14" s="420"/>
      <c r="BP14" s="420"/>
      <c r="BQ14" s="420"/>
      <c r="BR14" s="420"/>
      <c r="BS14" s="420"/>
      <c r="BT14" s="420"/>
      <c r="BU14" s="420"/>
      <c r="BV14" s="420"/>
      <c r="BW14" s="420"/>
      <c r="BX14" s="420"/>
      <c r="BY14" s="420"/>
      <c r="BZ14" s="420"/>
      <c r="CA14" s="420"/>
      <c r="CB14" s="420"/>
      <c r="CC14" s="420"/>
      <c r="CD14" s="420"/>
      <c r="CE14" s="420"/>
      <c r="CF14" s="420"/>
      <c r="CG14" s="420"/>
      <c r="CH14" s="420"/>
      <c r="CI14" s="420"/>
      <c r="CJ14" s="420"/>
      <c r="CK14" s="420"/>
      <c r="CL14" s="420"/>
      <c r="CM14" s="420"/>
      <c r="CN14" s="420"/>
      <c r="CO14" s="420"/>
      <c r="CP14" s="420"/>
      <c r="CQ14" s="420"/>
      <c r="CR14" s="420"/>
      <c r="CS14" s="420"/>
      <c r="CT14" s="420"/>
      <c r="CU14" s="420"/>
      <c r="CV14" s="420"/>
      <c r="CW14" s="420"/>
      <c r="CX14" s="420"/>
      <c r="CY14" s="420"/>
      <c r="CZ14" s="420"/>
      <c r="DA14" s="420"/>
      <c r="DB14" s="420"/>
      <c r="DC14" s="420"/>
      <c r="DD14" s="420"/>
      <c r="DE14" s="420"/>
      <c r="DF14" s="420"/>
      <c r="DG14" s="420"/>
      <c r="DH14" s="420"/>
      <c r="DI14" s="420"/>
      <c r="DJ14" s="420"/>
      <c r="DK14" s="420"/>
      <c r="DL14" s="420"/>
      <c r="DM14" s="420"/>
      <c r="DN14" s="420"/>
      <c r="DO14" s="420"/>
      <c r="DP14" s="420"/>
      <c r="DQ14" s="420"/>
      <c r="DR14" s="420"/>
      <c r="DS14" s="420"/>
      <c r="DT14" s="420"/>
      <c r="DU14" s="420"/>
      <c r="DV14" s="420"/>
      <c r="DW14" s="420"/>
      <c r="DX14" s="420"/>
      <c r="DY14" s="420"/>
      <c r="DZ14" s="420"/>
      <c r="EA14" s="420"/>
      <c r="EB14" s="420"/>
      <c r="EC14" s="420"/>
      <c r="ED14" s="420"/>
      <c r="EE14" s="420"/>
      <c r="EF14" s="420"/>
      <c r="EG14" s="420"/>
      <c r="EH14" s="420"/>
      <c r="EI14" s="420"/>
      <c r="EJ14" s="420"/>
      <c r="EK14" s="420"/>
      <c r="EL14" s="420"/>
      <c r="EM14" s="420"/>
      <c r="EN14" s="420"/>
      <c r="EO14" s="420"/>
      <c r="EP14" s="420"/>
      <c r="EQ14" s="420"/>
      <c r="ER14" s="420"/>
      <c r="ES14" s="420"/>
      <c r="ET14" s="420"/>
      <c r="EU14" s="420"/>
      <c r="EV14" s="420"/>
      <c r="EW14" s="420"/>
      <c r="EX14" s="420"/>
      <c r="EY14" s="420"/>
      <c r="EZ14" s="420"/>
      <c r="FA14" s="420"/>
      <c r="FB14" s="420"/>
      <c r="FC14" s="420"/>
      <c r="FD14" s="420"/>
      <c r="FE14" s="420"/>
      <c r="FF14" s="420"/>
      <c r="FG14" s="420"/>
      <c r="FH14" s="420"/>
      <c r="FI14" s="420"/>
      <c r="FJ14" s="420"/>
      <c r="FK14" s="420"/>
      <c r="FL14" s="420"/>
      <c r="FM14" s="420"/>
      <c r="FN14" s="420"/>
      <c r="FO14" s="420"/>
      <c r="FP14" s="420"/>
      <c r="FQ14" s="420"/>
      <c r="FR14" s="420"/>
      <c r="FS14" s="420"/>
      <c r="FT14" s="420"/>
      <c r="FU14" s="420"/>
      <c r="FV14" s="420"/>
      <c r="FW14" s="420"/>
      <c r="FX14" s="420"/>
      <c r="FY14" s="420"/>
      <c r="FZ14" s="420"/>
      <c r="GA14" s="420"/>
      <c r="GB14" s="420"/>
      <c r="GC14" s="420"/>
      <c r="GD14" s="420"/>
      <c r="GE14" s="420"/>
      <c r="GF14" s="420"/>
      <c r="GG14" s="420"/>
    </row>
    <row r="15" spans="1:189" s="428" customFormat="1" ht="13.5" thickBot="1">
      <c r="A15" s="427" t="s">
        <v>30</v>
      </c>
      <c r="B15" s="338"/>
      <c r="C15" s="610"/>
      <c r="D15" s="625"/>
      <c r="E15" s="597">
        <v>0</v>
      </c>
      <c r="F15" s="597">
        <v>0</v>
      </c>
      <c r="G15" s="597">
        <v>0</v>
      </c>
      <c r="H15" s="598">
        <v>0</v>
      </c>
      <c r="I15" s="598">
        <f t="shared" si="0"/>
        <v>0</v>
      </c>
      <c r="J15" s="628"/>
      <c r="K15" s="625">
        <v>0</v>
      </c>
      <c r="L15" s="609">
        <v>0</v>
      </c>
      <c r="M15" s="609">
        <v>0</v>
      </c>
      <c r="N15" s="598">
        <v>0</v>
      </c>
      <c r="O15" s="613">
        <f t="shared" si="1"/>
        <v>0</v>
      </c>
      <c r="P15" s="613">
        <f t="shared" si="2"/>
        <v>0</v>
      </c>
      <c r="Q15" s="604"/>
      <c r="R15" s="625">
        <v>0</v>
      </c>
      <c r="S15" s="614"/>
      <c r="T15" s="614"/>
      <c r="U15" s="614"/>
      <c r="V15" s="613">
        <f t="shared" si="5"/>
        <v>0</v>
      </c>
      <c r="W15" s="613">
        <f t="shared" si="3"/>
        <v>0</v>
      </c>
      <c r="X15" s="606"/>
      <c r="Y15" s="615">
        <v>0</v>
      </c>
      <c r="Z15" s="614"/>
      <c r="AA15" s="614"/>
      <c r="AB15" s="614"/>
      <c r="AC15" s="618">
        <f t="shared" si="6"/>
        <v>0</v>
      </c>
      <c r="AD15" s="619">
        <f t="shared" si="4"/>
        <v>0</v>
      </c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20"/>
      <c r="BE15" s="420"/>
      <c r="BF15" s="420"/>
      <c r="BG15" s="420"/>
      <c r="BH15" s="420"/>
      <c r="BI15" s="420"/>
      <c r="BJ15" s="420"/>
      <c r="BK15" s="420"/>
      <c r="BL15" s="420"/>
      <c r="BM15" s="420"/>
      <c r="BN15" s="420"/>
      <c r="BO15" s="420"/>
      <c r="BP15" s="420"/>
      <c r="BQ15" s="420"/>
      <c r="BR15" s="420"/>
      <c r="BS15" s="420"/>
      <c r="BT15" s="420"/>
      <c r="BU15" s="420"/>
      <c r="BV15" s="420"/>
      <c r="BW15" s="420"/>
      <c r="BX15" s="420"/>
      <c r="BY15" s="420"/>
      <c r="BZ15" s="420"/>
      <c r="CA15" s="420"/>
      <c r="CB15" s="420"/>
      <c r="CC15" s="420"/>
      <c r="CD15" s="420"/>
      <c r="CE15" s="420"/>
      <c r="CF15" s="420"/>
      <c r="CG15" s="420"/>
      <c r="CH15" s="420"/>
      <c r="CI15" s="420"/>
      <c r="CJ15" s="420"/>
      <c r="CK15" s="420"/>
      <c r="CL15" s="420"/>
      <c r="CM15" s="420"/>
      <c r="CN15" s="420"/>
      <c r="CO15" s="420"/>
      <c r="CP15" s="420"/>
      <c r="CQ15" s="420"/>
      <c r="CR15" s="420"/>
      <c r="CS15" s="420"/>
      <c r="CT15" s="420"/>
      <c r="CU15" s="420"/>
      <c r="CV15" s="420"/>
      <c r="CW15" s="420"/>
      <c r="CX15" s="420"/>
      <c r="CY15" s="420"/>
      <c r="CZ15" s="420"/>
      <c r="DA15" s="420"/>
      <c r="DB15" s="420"/>
      <c r="DC15" s="420"/>
      <c r="DD15" s="420"/>
      <c r="DE15" s="420"/>
      <c r="DF15" s="420"/>
      <c r="DG15" s="420"/>
      <c r="DH15" s="420"/>
      <c r="DI15" s="420"/>
      <c r="DJ15" s="420"/>
      <c r="DK15" s="420"/>
      <c r="DL15" s="420"/>
      <c r="DM15" s="420"/>
      <c r="DN15" s="420"/>
      <c r="DO15" s="420"/>
      <c r="DP15" s="420"/>
      <c r="DQ15" s="420"/>
      <c r="DR15" s="420"/>
      <c r="DS15" s="420"/>
      <c r="DT15" s="420"/>
      <c r="DU15" s="420"/>
      <c r="DV15" s="420"/>
      <c r="DW15" s="420"/>
      <c r="DX15" s="420"/>
      <c r="DY15" s="420"/>
      <c r="DZ15" s="420"/>
      <c r="EA15" s="420"/>
      <c r="EB15" s="420"/>
      <c r="EC15" s="420"/>
      <c r="ED15" s="420"/>
      <c r="EE15" s="420"/>
      <c r="EF15" s="420"/>
      <c r="EG15" s="420"/>
      <c r="EH15" s="420"/>
      <c r="EI15" s="420"/>
      <c r="EJ15" s="420"/>
      <c r="EK15" s="420"/>
      <c r="EL15" s="420"/>
      <c r="EM15" s="420"/>
      <c r="EN15" s="420"/>
      <c r="EO15" s="420"/>
      <c r="EP15" s="420"/>
      <c r="EQ15" s="420"/>
      <c r="ER15" s="420"/>
      <c r="ES15" s="420"/>
      <c r="ET15" s="420"/>
      <c r="EU15" s="420"/>
      <c r="EV15" s="420"/>
      <c r="EW15" s="420"/>
      <c r="EX15" s="420"/>
      <c r="EY15" s="420"/>
      <c r="EZ15" s="420"/>
      <c r="FA15" s="420"/>
      <c r="FB15" s="420"/>
      <c r="FC15" s="420"/>
      <c r="FD15" s="420"/>
      <c r="FE15" s="420"/>
      <c r="FF15" s="420"/>
      <c r="FG15" s="420"/>
      <c r="FH15" s="420"/>
      <c r="FI15" s="420"/>
      <c r="FJ15" s="420"/>
      <c r="FK15" s="420"/>
      <c r="FL15" s="420"/>
      <c r="FM15" s="420"/>
      <c r="FN15" s="420"/>
      <c r="FO15" s="420"/>
      <c r="FP15" s="420"/>
      <c r="FQ15" s="420"/>
      <c r="FR15" s="420"/>
      <c r="FS15" s="420"/>
      <c r="FT15" s="420"/>
      <c r="FU15" s="420"/>
      <c r="FV15" s="420"/>
      <c r="FW15" s="420"/>
      <c r="FX15" s="420"/>
      <c r="FY15" s="420"/>
      <c r="FZ15" s="420"/>
      <c r="GA15" s="420"/>
      <c r="GB15" s="420"/>
      <c r="GC15" s="420"/>
      <c r="GD15" s="420"/>
      <c r="GE15" s="420"/>
      <c r="GF15" s="420"/>
      <c r="GG15" s="420"/>
    </row>
    <row r="16" spans="1:189" s="420" customFormat="1">
      <c r="A16" s="429" t="s">
        <v>5</v>
      </c>
      <c r="B16" s="339"/>
      <c r="C16" s="600">
        <v>60000000</v>
      </c>
      <c r="D16" s="601">
        <v>13176000</v>
      </c>
      <c r="E16" s="620">
        <f>E3+E12</f>
        <v>2156534.02</v>
      </c>
      <c r="F16" s="620">
        <f>F3+F12+F15</f>
        <v>4342348.92</v>
      </c>
      <c r="G16" s="620">
        <f>G3+G12</f>
        <v>4906660</v>
      </c>
      <c r="H16" s="603">
        <f>SUM(E16:G16)</f>
        <v>11405542.939999999</v>
      </c>
      <c r="I16" s="603">
        <v>0</v>
      </c>
      <c r="J16" s="628"/>
      <c r="K16" s="600">
        <v>15558000</v>
      </c>
      <c r="L16" s="603">
        <f>L3+L12+L15</f>
        <v>9610730.7400000002</v>
      </c>
      <c r="M16" s="603">
        <f>M3+M4+M8</f>
        <v>3536231</v>
      </c>
      <c r="N16" s="603">
        <f>N3+N4+N8</f>
        <v>7006831</v>
      </c>
      <c r="O16" s="603">
        <f t="shared" ref="O16" si="7">L16+M16+N16</f>
        <v>20153792.740000002</v>
      </c>
      <c r="P16" s="605">
        <f t="shared" si="2"/>
        <v>4595792.7400000021</v>
      </c>
      <c r="Q16" s="604"/>
      <c r="R16" s="600">
        <v>15558000</v>
      </c>
      <c r="S16" s="605">
        <f>S3+S12</f>
        <v>6472365.1600000001</v>
      </c>
      <c r="T16" s="605">
        <f>T3+T12</f>
        <v>3826204.37</v>
      </c>
      <c r="U16" s="605">
        <f>U3+U12</f>
        <v>5050578.1400000006</v>
      </c>
      <c r="V16" s="605">
        <f t="shared" si="5"/>
        <v>15349147.670000002</v>
      </c>
      <c r="W16" s="605">
        <f t="shared" si="3"/>
        <v>-208852.32999999821</v>
      </c>
      <c r="X16" s="606"/>
      <c r="Y16" s="600">
        <v>15558000</v>
      </c>
      <c r="Z16" s="603">
        <f>Z3+Z4+Z8</f>
        <v>8267886.2599999998</v>
      </c>
      <c r="AA16" s="603">
        <f>AA12+AA3</f>
        <v>6544531.3899999997</v>
      </c>
      <c r="AB16" s="629">
        <f>AB3+AB12</f>
        <v>8431449</v>
      </c>
      <c r="AC16" s="607">
        <f t="shared" si="6"/>
        <v>23243866.649999999</v>
      </c>
      <c r="AD16" s="608">
        <f t="shared" si="4"/>
        <v>7685866.6499999985</v>
      </c>
    </row>
    <row r="17" spans="1:189" ht="13.5" thickBot="1">
      <c r="A17" s="430"/>
      <c r="B17" s="431"/>
      <c r="C17" s="610"/>
      <c r="D17" s="610"/>
      <c r="E17" s="597"/>
      <c r="F17" s="597"/>
      <c r="G17" s="597"/>
      <c r="H17" s="598"/>
      <c r="I17" s="598">
        <f t="shared" si="0"/>
        <v>0</v>
      </c>
      <c r="J17" s="628"/>
      <c r="K17" s="610"/>
      <c r="L17" s="609"/>
      <c r="M17" s="609"/>
      <c r="N17" s="609"/>
      <c r="O17" s="598"/>
      <c r="P17" s="613">
        <f t="shared" si="2"/>
        <v>0</v>
      </c>
      <c r="Q17" s="604"/>
      <c r="R17" s="610"/>
      <c r="S17" s="609"/>
      <c r="T17" s="609"/>
      <c r="U17" s="609"/>
      <c r="V17" s="609"/>
      <c r="W17" s="613">
        <f t="shared" si="3"/>
        <v>0</v>
      </c>
      <c r="X17" s="606"/>
      <c r="Y17" s="630"/>
      <c r="Z17" s="631"/>
      <c r="AA17" s="631"/>
      <c r="AB17" s="631"/>
      <c r="AC17" s="618">
        <f t="shared" si="6"/>
        <v>0</v>
      </c>
      <c r="AD17" s="619">
        <f t="shared" si="4"/>
        <v>0</v>
      </c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  <c r="AO17" s="420"/>
      <c r="AP17" s="420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  <c r="BE17" s="420"/>
      <c r="BF17" s="420"/>
      <c r="BG17" s="420"/>
      <c r="BH17" s="420"/>
      <c r="BI17" s="420"/>
      <c r="BJ17" s="420"/>
      <c r="BK17" s="420"/>
      <c r="BL17" s="420"/>
      <c r="BM17" s="420"/>
      <c r="BN17" s="420"/>
      <c r="BO17" s="420"/>
      <c r="BP17" s="420"/>
      <c r="BQ17" s="420"/>
      <c r="BR17" s="420"/>
      <c r="BS17" s="420"/>
      <c r="BT17" s="420"/>
      <c r="BU17" s="420"/>
      <c r="BV17" s="420"/>
      <c r="BW17" s="420"/>
      <c r="BX17" s="420"/>
      <c r="BY17" s="420"/>
      <c r="BZ17" s="420"/>
      <c r="CA17" s="420"/>
      <c r="CB17" s="420"/>
      <c r="CC17" s="420"/>
      <c r="CD17" s="420"/>
      <c r="CE17" s="420"/>
      <c r="CF17" s="420"/>
      <c r="CG17" s="420"/>
      <c r="CH17" s="420"/>
      <c r="CI17" s="420"/>
      <c r="CJ17" s="420"/>
      <c r="CK17" s="420"/>
      <c r="CL17" s="420"/>
      <c r="CM17" s="420"/>
      <c r="CN17" s="420"/>
      <c r="CO17" s="420"/>
      <c r="CP17" s="420"/>
      <c r="CQ17" s="420"/>
      <c r="CR17" s="420"/>
      <c r="CS17" s="420"/>
      <c r="CT17" s="420"/>
      <c r="CU17" s="420"/>
      <c r="CV17" s="420"/>
      <c r="CW17" s="420"/>
      <c r="CX17" s="420"/>
      <c r="CY17" s="420"/>
      <c r="CZ17" s="420"/>
      <c r="DA17" s="420"/>
      <c r="DB17" s="420"/>
      <c r="DC17" s="420"/>
      <c r="DD17" s="420"/>
      <c r="DE17" s="420"/>
      <c r="DF17" s="420"/>
      <c r="DG17" s="420"/>
      <c r="DH17" s="420"/>
      <c r="DI17" s="420"/>
      <c r="DJ17" s="420"/>
      <c r="DK17" s="420"/>
      <c r="DL17" s="420"/>
      <c r="DM17" s="420"/>
      <c r="DN17" s="420"/>
      <c r="DO17" s="420"/>
      <c r="DP17" s="420"/>
      <c r="DQ17" s="420"/>
      <c r="DR17" s="420"/>
      <c r="DS17" s="420"/>
      <c r="DT17" s="420"/>
      <c r="DU17" s="420"/>
      <c r="DV17" s="420"/>
      <c r="DW17" s="420"/>
      <c r="DX17" s="420"/>
      <c r="DY17" s="420"/>
      <c r="DZ17" s="420"/>
      <c r="EA17" s="420"/>
      <c r="EB17" s="420"/>
      <c r="EC17" s="420"/>
      <c r="ED17" s="420"/>
      <c r="EE17" s="420"/>
      <c r="EF17" s="420"/>
      <c r="EG17" s="420"/>
      <c r="EH17" s="420"/>
      <c r="EI17" s="420"/>
      <c r="EJ17" s="420"/>
      <c r="EK17" s="420"/>
      <c r="EL17" s="420"/>
      <c r="EM17" s="420"/>
      <c r="EN17" s="420"/>
      <c r="EO17" s="420"/>
      <c r="EP17" s="420"/>
      <c r="EQ17" s="420"/>
      <c r="ER17" s="420"/>
      <c r="ES17" s="420"/>
      <c r="ET17" s="420"/>
      <c r="EU17" s="420"/>
      <c r="EV17" s="420"/>
      <c r="EW17" s="420"/>
      <c r="EX17" s="420"/>
      <c r="EY17" s="420"/>
      <c r="EZ17" s="420"/>
      <c r="FA17" s="420"/>
      <c r="FB17" s="420"/>
      <c r="FC17" s="420"/>
      <c r="FD17" s="420"/>
      <c r="FE17" s="420"/>
      <c r="FF17" s="420"/>
      <c r="FG17" s="420"/>
      <c r="FH17" s="420"/>
      <c r="FI17" s="420"/>
      <c r="FJ17" s="420"/>
      <c r="FK17" s="420"/>
      <c r="FL17" s="420"/>
      <c r="FM17" s="420"/>
      <c r="FN17" s="420"/>
      <c r="FO17" s="420"/>
      <c r="FP17" s="420"/>
      <c r="FQ17" s="420"/>
      <c r="FR17" s="420"/>
      <c r="FS17" s="420"/>
      <c r="FT17" s="420"/>
      <c r="FU17" s="420"/>
      <c r="FV17" s="420"/>
      <c r="FW17" s="420"/>
      <c r="FX17" s="420"/>
      <c r="FY17" s="420"/>
      <c r="FZ17" s="420"/>
      <c r="GA17" s="420"/>
      <c r="GB17" s="420"/>
      <c r="GC17" s="420"/>
      <c r="GD17" s="420"/>
      <c r="GE17" s="420"/>
      <c r="GF17" s="420"/>
      <c r="GG17" s="420"/>
    </row>
    <row r="18" spans="1:189" s="428" customFormat="1" ht="13.5" thickBot="1">
      <c r="A18" s="408">
        <v>4</v>
      </c>
      <c r="B18" s="355" t="s">
        <v>11</v>
      </c>
      <c r="C18" s="422"/>
      <c r="D18" s="422"/>
      <c r="E18" s="419">
        <v>0</v>
      </c>
      <c r="F18" s="419">
        <v>0</v>
      </c>
      <c r="G18" s="419">
        <v>0</v>
      </c>
      <c r="H18" s="410">
        <v>0</v>
      </c>
      <c r="I18" s="393">
        <f t="shared" si="0"/>
        <v>0</v>
      </c>
      <c r="J18" s="426"/>
      <c r="K18" s="423">
        <v>0</v>
      </c>
      <c r="L18" s="410">
        <v>0</v>
      </c>
      <c r="M18" s="436">
        <v>1000000</v>
      </c>
      <c r="N18" s="436">
        <v>1500000</v>
      </c>
      <c r="O18" s="437">
        <f>SUM(L18:N18)</f>
        <v>2500000</v>
      </c>
      <c r="P18" s="412">
        <f t="shared" si="2"/>
        <v>2500000</v>
      </c>
      <c r="Q18" s="406"/>
      <c r="R18" s="423">
        <v>0</v>
      </c>
      <c r="S18" s="436">
        <v>4000000</v>
      </c>
      <c r="T18" s="433"/>
      <c r="U18" s="433">
        <v>0</v>
      </c>
      <c r="V18" s="433">
        <f>S18+T18+U18</f>
        <v>4000000</v>
      </c>
      <c r="W18" s="414">
        <f t="shared" si="3"/>
        <v>4000000</v>
      </c>
      <c r="X18" s="407"/>
      <c r="Y18" s="415">
        <v>0</v>
      </c>
      <c r="Z18" s="416">
        <v>600000</v>
      </c>
      <c r="AA18" s="413">
        <v>0</v>
      </c>
      <c r="AB18" s="414"/>
      <c r="AC18" s="417">
        <f t="shared" si="6"/>
        <v>600000</v>
      </c>
      <c r="AD18" s="418">
        <f t="shared" si="4"/>
        <v>600000</v>
      </c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420"/>
      <c r="AY18" s="420"/>
      <c r="AZ18" s="420"/>
      <c r="BA18" s="420"/>
      <c r="BB18" s="420"/>
      <c r="BC18" s="420"/>
      <c r="BD18" s="420"/>
      <c r="BE18" s="420"/>
      <c r="BF18" s="420"/>
      <c r="BG18" s="420"/>
      <c r="BH18" s="420"/>
      <c r="BI18" s="420"/>
      <c r="BJ18" s="420"/>
      <c r="BK18" s="420"/>
      <c r="BL18" s="420"/>
      <c r="BM18" s="420"/>
      <c r="BN18" s="420"/>
      <c r="BO18" s="420"/>
      <c r="BP18" s="420"/>
      <c r="BQ18" s="420"/>
      <c r="BR18" s="420"/>
      <c r="BS18" s="420"/>
      <c r="BT18" s="420"/>
      <c r="BU18" s="420"/>
      <c r="BV18" s="420"/>
      <c r="BW18" s="420"/>
      <c r="BX18" s="420"/>
      <c r="BY18" s="420"/>
      <c r="BZ18" s="420"/>
      <c r="CA18" s="420"/>
      <c r="CB18" s="420"/>
      <c r="CC18" s="420"/>
      <c r="CD18" s="420"/>
      <c r="CE18" s="420"/>
      <c r="CF18" s="420"/>
      <c r="CG18" s="420"/>
      <c r="CH18" s="420"/>
      <c r="CI18" s="420"/>
      <c r="CJ18" s="420"/>
      <c r="CK18" s="420"/>
      <c r="CL18" s="420"/>
      <c r="CM18" s="420"/>
      <c r="CN18" s="420"/>
      <c r="CO18" s="420"/>
      <c r="CP18" s="420"/>
      <c r="CQ18" s="420"/>
      <c r="CR18" s="420"/>
      <c r="CS18" s="420"/>
      <c r="CT18" s="420"/>
      <c r="CU18" s="420"/>
      <c r="CV18" s="420"/>
      <c r="CW18" s="420"/>
      <c r="CX18" s="420"/>
      <c r="CY18" s="420"/>
      <c r="CZ18" s="420"/>
      <c r="DA18" s="420"/>
      <c r="DB18" s="420"/>
      <c r="DC18" s="420"/>
      <c r="DD18" s="420"/>
      <c r="DE18" s="420"/>
      <c r="DF18" s="420"/>
      <c r="DG18" s="420"/>
      <c r="DH18" s="420"/>
      <c r="DI18" s="420"/>
      <c r="DJ18" s="420"/>
      <c r="DK18" s="420"/>
      <c r="DL18" s="420"/>
      <c r="DM18" s="420"/>
      <c r="DN18" s="420"/>
      <c r="DO18" s="420"/>
      <c r="DP18" s="420"/>
      <c r="DQ18" s="420"/>
      <c r="DR18" s="420"/>
      <c r="DS18" s="420"/>
      <c r="DT18" s="420"/>
      <c r="DU18" s="420"/>
      <c r="DV18" s="420"/>
      <c r="DW18" s="420"/>
      <c r="DX18" s="420"/>
      <c r="DY18" s="420"/>
      <c r="DZ18" s="420"/>
      <c r="EA18" s="420"/>
      <c r="EB18" s="420"/>
      <c r="EC18" s="420"/>
      <c r="ED18" s="420"/>
      <c r="EE18" s="420"/>
      <c r="EF18" s="420"/>
      <c r="EG18" s="420"/>
      <c r="EH18" s="420"/>
      <c r="EI18" s="420"/>
      <c r="EJ18" s="420"/>
      <c r="EK18" s="420"/>
      <c r="EL18" s="420"/>
      <c r="EM18" s="420"/>
      <c r="EN18" s="420"/>
      <c r="EO18" s="420"/>
      <c r="EP18" s="420"/>
      <c r="EQ18" s="420"/>
      <c r="ER18" s="420"/>
      <c r="ES18" s="420"/>
      <c r="ET18" s="420"/>
      <c r="EU18" s="420"/>
      <c r="EV18" s="420"/>
      <c r="EW18" s="420"/>
      <c r="EX18" s="420"/>
      <c r="EY18" s="420"/>
      <c r="EZ18" s="420"/>
      <c r="FA18" s="420"/>
      <c r="FB18" s="420"/>
      <c r="FC18" s="420"/>
      <c r="FD18" s="420"/>
      <c r="FE18" s="420"/>
      <c r="FF18" s="420"/>
      <c r="FG18" s="420"/>
      <c r="FH18" s="420"/>
      <c r="FI18" s="420"/>
      <c r="FJ18" s="420"/>
      <c r="FK18" s="420"/>
      <c r="FL18" s="420"/>
      <c r="FM18" s="420"/>
      <c r="FN18" s="420"/>
      <c r="FO18" s="420"/>
      <c r="FP18" s="420"/>
      <c r="FQ18" s="420"/>
      <c r="FR18" s="420"/>
      <c r="FS18" s="420"/>
      <c r="FT18" s="420"/>
      <c r="FU18" s="420"/>
      <c r="FV18" s="420"/>
      <c r="FW18" s="420"/>
      <c r="FX18" s="420"/>
      <c r="FY18" s="420"/>
      <c r="FZ18" s="420"/>
      <c r="GA18" s="420"/>
      <c r="GB18" s="420"/>
      <c r="GC18" s="420"/>
      <c r="GD18" s="420"/>
      <c r="GE18" s="420"/>
      <c r="GF18" s="420"/>
      <c r="GG18" s="420"/>
    </row>
    <row r="19" spans="1:189">
      <c r="A19" s="438" t="s">
        <v>31</v>
      </c>
      <c r="B19" s="340"/>
      <c r="C19" s="341"/>
      <c r="D19" s="342"/>
      <c r="E19" s="439">
        <v>0</v>
      </c>
      <c r="F19" s="439">
        <v>0</v>
      </c>
      <c r="G19" s="439">
        <v>0</v>
      </c>
      <c r="H19" s="440">
        <v>0</v>
      </c>
      <c r="I19" s="440">
        <f t="shared" si="0"/>
        <v>0</v>
      </c>
      <c r="J19" s="426"/>
      <c r="K19" s="343">
        <v>0</v>
      </c>
      <c r="L19" s="441">
        <v>0</v>
      </c>
      <c r="M19" s="442">
        <f>SUM(M18)</f>
        <v>1000000</v>
      </c>
      <c r="N19" s="442">
        <f>SUM(N18)</f>
        <v>1500000</v>
      </c>
      <c r="O19" s="443">
        <f>SUM(L19:N19)</f>
        <v>2500000</v>
      </c>
      <c r="P19" s="444">
        <f t="shared" si="2"/>
        <v>2500000</v>
      </c>
      <c r="Q19" s="406"/>
      <c r="R19" s="343">
        <v>0</v>
      </c>
      <c r="S19" s="445">
        <v>4000000</v>
      </c>
      <c r="T19" s="445">
        <v>0</v>
      </c>
      <c r="U19" s="445">
        <v>0</v>
      </c>
      <c r="V19" s="445">
        <f>SUM(S19:U19)</f>
        <v>4000000</v>
      </c>
      <c r="W19" s="445"/>
      <c r="X19" s="446"/>
      <c r="Y19" s="343">
        <v>0</v>
      </c>
      <c r="Z19" s="444">
        <v>600000</v>
      </c>
      <c r="AA19" s="445">
        <v>0</v>
      </c>
      <c r="AB19" s="447"/>
      <c r="AC19" s="448">
        <f t="shared" si="6"/>
        <v>600000</v>
      </c>
      <c r="AD19" s="449">
        <f t="shared" si="4"/>
        <v>600000</v>
      </c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0"/>
      <c r="AP19" s="420"/>
      <c r="AQ19" s="420"/>
      <c r="AR19" s="420"/>
      <c r="AS19" s="420"/>
      <c r="AT19" s="420"/>
      <c r="AU19" s="420"/>
      <c r="AV19" s="420"/>
      <c r="AW19" s="420"/>
      <c r="AX19" s="420"/>
      <c r="AY19" s="420"/>
      <c r="AZ19" s="420"/>
      <c r="BA19" s="420"/>
      <c r="BB19" s="420"/>
      <c r="BC19" s="420"/>
      <c r="BD19" s="420"/>
      <c r="BE19" s="420"/>
      <c r="BF19" s="420"/>
      <c r="BG19" s="420"/>
      <c r="BH19" s="420"/>
      <c r="BI19" s="420"/>
      <c r="BJ19" s="420"/>
      <c r="BK19" s="420"/>
      <c r="BL19" s="420"/>
      <c r="BM19" s="420"/>
      <c r="BN19" s="420"/>
      <c r="BO19" s="420"/>
      <c r="BP19" s="420"/>
      <c r="BQ19" s="420"/>
      <c r="BR19" s="420"/>
      <c r="BS19" s="420"/>
      <c r="BT19" s="420"/>
      <c r="BU19" s="420"/>
      <c r="BV19" s="420"/>
      <c r="BW19" s="420"/>
      <c r="BX19" s="420"/>
      <c r="BY19" s="420"/>
      <c r="BZ19" s="420"/>
      <c r="CA19" s="420"/>
      <c r="CB19" s="420"/>
      <c r="CC19" s="420"/>
      <c r="CD19" s="420"/>
      <c r="CE19" s="420"/>
      <c r="CF19" s="420"/>
      <c r="CG19" s="420"/>
      <c r="CH19" s="420"/>
      <c r="CI19" s="420"/>
      <c r="CJ19" s="420"/>
      <c r="CK19" s="420"/>
      <c r="CL19" s="420"/>
      <c r="CM19" s="420"/>
      <c r="CN19" s="420"/>
      <c r="CO19" s="420"/>
      <c r="CP19" s="420"/>
      <c r="CQ19" s="420"/>
      <c r="CR19" s="420"/>
      <c r="CS19" s="420"/>
      <c r="CT19" s="420"/>
      <c r="CU19" s="420"/>
      <c r="CV19" s="420"/>
      <c r="CW19" s="420"/>
      <c r="CX19" s="420"/>
      <c r="CY19" s="420"/>
      <c r="CZ19" s="420"/>
      <c r="DA19" s="420"/>
      <c r="DB19" s="420"/>
      <c r="DC19" s="420"/>
      <c r="DD19" s="420"/>
      <c r="DE19" s="420"/>
      <c r="DF19" s="420"/>
      <c r="DG19" s="420"/>
      <c r="DH19" s="420"/>
      <c r="DI19" s="420"/>
      <c r="DJ19" s="420"/>
      <c r="DK19" s="420"/>
      <c r="DL19" s="420"/>
      <c r="DM19" s="420"/>
      <c r="DN19" s="420"/>
      <c r="DO19" s="420"/>
      <c r="DP19" s="420"/>
      <c r="DQ19" s="420"/>
      <c r="DR19" s="420"/>
      <c r="DS19" s="420"/>
      <c r="DT19" s="420"/>
      <c r="DU19" s="420"/>
      <c r="DV19" s="420"/>
      <c r="DW19" s="420"/>
      <c r="DX19" s="420"/>
      <c r="DY19" s="420"/>
      <c r="DZ19" s="420"/>
      <c r="EA19" s="420"/>
      <c r="EB19" s="420"/>
      <c r="EC19" s="420"/>
      <c r="ED19" s="420"/>
      <c r="EE19" s="420"/>
      <c r="EF19" s="420"/>
      <c r="EG19" s="420"/>
      <c r="EH19" s="420"/>
      <c r="EI19" s="420"/>
      <c r="EJ19" s="420"/>
      <c r="EK19" s="420"/>
      <c r="EL19" s="420"/>
      <c r="EM19" s="420"/>
      <c r="EN19" s="420"/>
      <c r="EO19" s="420"/>
      <c r="EP19" s="420"/>
      <c r="EQ19" s="420"/>
      <c r="ER19" s="420"/>
      <c r="ES19" s="420"/>
      <c r="ET19" s="420"/>
      <c r="EU19" s="420"/>
      <c r="EV19" s="420"/>
      <c r="EW19" s="420"/>
      <c r="EX19" s="420"/>
      <c r="EY19" s="420"/>
      <c r="EZ19" s="420"/>
      <c r="FA19" s="420"/>
      <c r="FB19" s="420"/>
      <c r="FC19" s="420"/>
      <c r="FD19" s="420"/>
      <c r="FE19" s="420"/>
      <c r="FF19" s="420"/>
      <c r="FG19" s="420"/>
      <c r="FH19" s="420"/>
      <c r="FI19" s="420"/>
      <c r="FJ19" s="420"/>
      <c r="FK19" s="420"/>
      <c r="FL19" s="420"/>
      <c r="FM19" s="420"/>
      <c r="FN19" s="420"/>
      <c r="FO19" s="420"/>
      <c r="FP19" s="420"/>
      <c r="FQ19" s="420"/>
      <c r="FR19" s="420"/>
      <c r="FS19" s="420"/>
      <c r="FT19" s="420"/>
      <c r="FU19" s="420"/>
      <c r="FV19" s="420"/>
      <c r="FW19" s="420"/>
      <c r="FX19" s="420"/>
      <c r="FY19" s="420"/>
      <c r="FZ19" s="420"/>
      <c r="GA19" s="420"/>
      <c r="GB19" s="420"/>
      <c r="GC19" s="420"/>
      <c r="GD19" s="420"/>
      <c r="GE19" s="420"/>
      <c r="GF19" s="420"/>
      <c r="GG19" s="420"/>
    </row>
    <row r="20" spans="1:189" s="383" customFormat="1">
      <c r="A20" s="450"/>
      <c r="B20" s="344"/>
      <c r="C20" s="345"/>
      <c r="D20" s="345"/>
      <c r="E20" s="451"/>
      <c r="F20" s="451"/>
      <c r="G20" s="451"/>
      <c r="H20" s="452"/>
      <c r="I20" s="452"/>
      <c r="J20" s="426"/>
      <c r="K20" s="346"/>
      <c r="L20" s="453"/>
      <c r="M20" s="454"/>
      <c r="N20" s="454"/>
      <c r="O20" s="434"/>
      <c r="P20" s="455"/>
      <c r="Q20" s="426"/>
      <c r="R20" s="346"/>
      <c r="S20" s="433"/>
      <c r="T20" s="433"/>
      <c r="U20" s="433"/>
      <c r="V20" s="433"/>
      <c r="W20" s="433"/>
      <c r="X20" s="446"/>
      <c r="Y20" s="346"/>
      <c r="Z20" s="411"/>
      <c r="AA20" s="433"/>
      <c r="AB20" s="433"/>
      <c r="AC20" s="456">
        <f t="shared" si="6"/>
        <v>0</v>
      </c>
      <c r="AD20" s="457">
        <f t="shared" si="4"/>
        <v>0</v>
      </c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458"/>
      <c r="BE20" s="458"/>
      <c r="BF20" s="458"/>
      <c r="BG20" s="458"/>
      <c r="BH20" s="458"/>
      <c r="BI20" s="458"/>
      <c r="BJ20" s="458"/>
      <c r="BK20" s="458"/>
      <c r="BL20" s="458"/>
      <c r="BM20" s="458"/>
      <c r="BN20" s="458"/>
      <c r="BO20" s="458"/>
      <c r="BP20" s="458"/>
      <c r="BQ20" s="458"/>
      <c r="BR20" s="458"/>
      <c r="BS20" s="458"/>
      <c r="BT20" s="458"/>
      <c r="BU20" s="458"/>
      <c r="BV20" s="458"/>
      <c r="BW20" s="458"/>
      <c r="BX20" s="458"/>
      <c r="BY20" s="458"/>
      <c r="BZ20" s="458"/>
      <c r="CA20" s="458"/>
      <c r="CB20" s="458"/>
      <c r="CC20" s="458"/>
      <c r="CD20" s="458"/>
      <c r="CE20" s="458"/>
      <c r="CF20" s="458"/>
      <c r="CG20" s="458"/>
      <c r="CH20" s="458"/>
      <c r="CI20" s="458"/>
      <c r="CJ20" s="458"/>
      <c r="CK20" s="458"/>
      <c r="CL20" s="458"/>
      <c r="CM20" s="458"/>
      <c r="CN20" s="458"/>
      <c r="CO20" s="458"/>
      <c r="CP20" s="458"/>
      <c r="CQ20" s="458"/>
      <c r="CR20" s="458"/>
      <c r="CS20" s="458"/>
      <c r="CT20" s="458"/>
      <c r="CU20" s="458"/>
      <c r="CV20" s="458"/>
      <c r="CW20" s="458"/>
      <c r="CX20" s="458"/>
      <c r="CY20" s="458"/>
      <c r="CZ20" s="458"/>
      <c r="DA20" s="458"/>
      <c r="DB20" s="458"/>
      <c r="DC20" s="458"/>
      <c r="DD20" s="458"/>
      <c r="DE20" s="458"/>
      <c r="DF20" s="458"/>
      <c r="DG20" s="458"/>
      <c r="DH20" s="458"/>
      <c r="DI20" s="458"/>
      <c r="DJ20" s="458"/>
      <c r="DK20" s="458"/>
      <c r="DL20" s="458"/>
      <c r="DM20" s="458"/>
      <c r="DN20" s="458"/>
      <c r="DO20" s="458"/>
      <c r="DP20" s="458"/>
      <c r="DQ20" s="458"/>
      <c r="DR20" s="458"/>
      <c r="DS20" s="458"/>
      <c r="DT20" s="458"/>
      <c r="DU20" s="458"/>
      <c r="DV20" s="458"/>
      <c r="DW20" s="458"/>
      <c r="DX20" s="458"/>
      <c r="DY20" s="458"/>
      <c r="DZ20" s="458"/>
      <c r="EA20" s="458"/>
      <c r="EB20" s="458"/>
      <c r="EC20" s="458"/>
      <c r="ED20" s="458"/>
      <c r="EE20" s="458"/>
      <c r="EF20" s="458"/>
      <c r="EG20" s="458"/>
      <c r="EH20" s="458"/>
      <c r="EI20" s="458"/>
      <c r="EJ20" s="458"/>
      <c r="EK20" s="458"/>
      <c r="EL20" s="458"/>
      <c r="EM20" s="458"/>
      <c r="EN20" s="458"/>
      <c r="EO20" s="458"/>
      <c r="EP20" s="458"/>
      <c r="EQ20" s="458"/>
      <c r="ER20" s="458"/>
      <c r="ES20" s="458"/>
      <c r="ET20" s="458"/>
      <c r="EU20" s="458"/>
      <c r="EV20" s="458"/>
      <c r="EW20" s="458"/>
      <c r="EX20" s="458"/>
      <c r="EY20" s="458"/>
      <c r="EZ20" s="458"/>
      <c r="FA20" s="458"/>
      <c r="FB20" s="458"/>
      <c r="FC20" s="458"/>
      <c r="FD20" s="458"/>
      <c r="FE20" s="458"/>
      <c r="FF20" s="458"/>
      <c r="FG20" s="458"/>
      <c r="FH20" s="458"/>
      <c r="FI20" s="458"/>
      <c r="FJ20" s="458"/>
      <c r="FK20" s="458"/>
      <c r="FL20" s="458"/>
      <c r="FM20" s="458"/>
      <c r="FN20" s="458"/>
      <c r="FO20" s="458"/>
      <c r="FP20" s="458"/>
      <c r="FQ20" s="458"/>
      <c r="FR20" s="458"/>
      <c r="FS20" s="458"/>
      <c r="FT20" s="458"/>
      <c r="FU20" s="458"/>
      <c r="FV20" s="458"/>
      <c r="FW20" s="458"/>
      <c r="FX20" s="458"/>
      <c r="FY20" s="458"/>
      <c r="FZ20" s="458"/>
      <c r="GA20" s="458"/>
      <c r="GB20" s="458"/>
      <c r="GC20" s="458"/>
      <c r="GD20" s="458"/>
      <c r="GE20" s="458"/>
      <c r="GF20" s="458"/>
      <c r="GG20" s="458"/>
    </row>
    <row r="21" spans="1:189" s="378" customFormat="1">
      <c r="A21" s="459" t="s">
        <v>20</v>
      </c>
      <c r="B21" s="460"/>
      <c r="C21" s="635">
        <v>48576048</v>
      </c>
      <c r="D21" s="636">
        <v>10721071</v>
      </c>
      <c r="E21" s="634">
        <f>E22+E34+E48</f>
        <v>914499.66000000015</v>
      </c>
      <c r="F21" s="634">
        <f>F22+F34+F48</f>
        <v>3742729.66</v>
      </c>
      <c r="G21" s="634">
        <f>G22+G34+G48</f>
        <v>3777439.2599999993</v>
      </c>
      <c r="H21" s="634">
        <f>SUM(E21:G21)</f>
        <v>8434668.5800000001</v>
      </c>
      <c r="I21" s="634">
        <f t="shared" si="0"/>
        <v>-2286402.42</v>
      </c>
      <c r="J21" s="637"/>
      <c r="K21" s="635">
        <v>10661071</v>
      </c>
      <c r="L21" s="635">
        <f>L22+L34+L48</f>
        <v>6868802.370000001</v>
      </c>
      <c r="M21" s="635">
        <f>M22+M34+M48</f>
        <v>1778639.5100000002</v>
      </c>
      <c r="N21" s="635">
        <f>N22+N34+N48</f>
        <v>4532899.79</v>
      </c>
      <c r="O21" s="634">
        <f>SUM(L21:N21)</f>
        <v>13180341.670000002</v>
      </c>
      <c r="P21" s="634">
        <f>O21-K21</f>
        <v>2519270.6700000018</v>
      </c>
      <c r="Q21" s="637"/>
      <c r="R21" s="635">
        <v>10661071</v>
      </c>
      <c r="S21" s="634">
        <f>S22+S34+S48</f>
        <v>4630983.6500000004</v>
      </c>
      <c r="T21" s="634">
        <f>T22+T34+T48</f>
        <v>3559739.8499999996</v>
      </c>
      <c r="U21" s="634">
        <f>U22+U34+U48</f>
        <v>4661844.78</v>
      </c>
      <c r="V21" s="634">
        <f>SUM(S21:U21)</f>
        <v>12852568.280000001</v>
      </c>
      <c r="W21" s="634">
        <f>V21-R21</f>
        <v>2191497.2800000012</v>
      </c>
      <c r="X21" s="638"/>
      <c r="Y21" s="635">
        <v>10661071</v>
      </c>
      <c r="Z21" s="635">
        <f>Z22+Z34+Z48</f>
        <v>7102052.0800000001</v>
      </c>
      <c r="AA21" s="634">
        <f>AA22+AA34++AA48</f>
        <v>2729448.9699999997</v>
      </c>
      <c r="AB21" s="634">
        <f>AB22+AB34+AB48+AB63</f>
        <v>8305410.0999999996</v>
      </c>
      <c r="AC21" s="639">
        <f t="shared" si="6"/>
        <v>18136911.149999999</v>
      </c>
      <c r="AD21" s="640">
        <f t="shared" si="4"/>
        <v>7475840.1499999985</v>
      </c>
    </row>
    <row r="22" spans="1:189" s="378" customFormat="1">
      <c r="A22" s="463" t="s">
        <v>21</v>
      </c>
      <c r="B22" s="348"/>
      <c r="C22" s="635">
        <v>16236809</v>
      </c>
      <c r="D22" s="636">
        <v>3408505</v>
      </c>
      <c r="E22" s="634">
        <f t="shared" ref="E22:F22" si="8">SUM(E23:E32)</f>
        <v>342620</v>
      </c>
      <c r="F22" s="634">
        <f t="shared" si="8"/>
        <v>915340.62</v>
      </c>
      <c r="G22" s="634">
        <f>SUM(G23:G32)</f>
        <v>603041.56000000006</v>
      </c>
      <c r="H22" s="634">
        <f>SUM(E22:G22)</f>
        <v>1861002.1800000002</v>
      </c>
      <c r="I22" s="634">
        <f t="shared" si="0"/>
        <v>-1547502.8199999998</v>
      </c>
      <c r="J22" s="637"/>
      <c r="K22" s="635">
        <f>SUM(K23:K32)</f>
        <v>3348505</v>
      </c>
      <c r="L22" s="641">
        <f>SUM(L23:L33)</f>
        <v>1440330.35</v>
      </c>
      <c r="M22" s="641">
        <f>SUM(M23:M33)</f>
        <v>461595.99</v>
      </c>
      <c r="N22" s="641">
        <f>SUM(N23:N33)</f>
        <v>770415.02000000014</v>
      </c>
      <c r="O22" s="641">
        <f>SUM(L22:N22)</f>
        <v>2672341.3600000003</v>
      </c>
      <c r="P22" s="634">
        <f>O22-K22</f>
        <v>-676163.63999999966</v>
      </c>
      <c r="Q22" s="637"/>
      <c r="R22" s="635">
        <f>SUM(R23:R32)</f>
        <v>3348505</v>
      </c>
      <c r="S22" s="634">
        <f>SUM(S23:S33)</f>
        <v>1043360.2000000001</v>
      </c>
      <c r="T22" s="634">
        <f>SUM(T23:T33)</f>
        <v>909467.61</v>
      </c>
      <c r="U22" s="634">
        <f>SUM(U23:U33)</f>
        <v>878789.44</v>
      </c>
      <c r="V22" s="634">
        <f t="shared" ref="V22:V71" si="9">SUM(S22:U22)</f>
        <v>2831617.25</v>
      </c>
      <c r="W22" s="634">
        <f t="shared" ref="W22:W71" si="10">V22-R22</f>
        <v>-516887.75</v>
      </c>
      <c r="X22" s="638"/>
      <c r="Y22" s="635">
        <f>SUM(Y23:Y32)</f>
        <v>3348505</v>
      </c>
      <c r="Z22" s="635">
        <f>SUM(Z23:Z33)</f>
        <v>1425444.05</v>
      </c>
      <c r="AA22" s="641">
        <f>SUM(AA23:AA33)</f>
        <v>764305.91999999993</v>
      </c>
      <c r="AB22" s="641">
        <f>SUM(AB23:AB33)</f>
        <v>2233766.6</v>
      </c>
      <c r="AC22" s="639">
        <f t="shared" si="6"/>
        <v>4423516.57</v>
      </c>
      <c r="AD22" s="640">
        <f t="shared" si="4"/>
        <v>1075011.5700000003</v>
      </c>
    </row>
    <row r="23" spans="1:189" s="378" customFormat="1">
      <c r="A23" s="408">
        <v>1</v>
      </c>
      <c r="B23" s="358" t="s">
        <v>6</v>
      </c>
      <c r="C23" s="642">
        <v>868000</v>
      </c>
      <c r="D23" s="643">
        <v>213000</v>
      </c>
      <c r="E23" s="633">
        <v>70720</v>
      </c>
      <c r="F23" s="633">
        <v>70720</v>
      </c>
      <c r="G23" s="633"/>
      <c r="H23" s="632">
        <f>SUM(E23:G23)</f>
        <v>141440</v>
      </c>
      <c r="I23" s="632">
        <f t="shared" si="0"/>
        <v>-71560</v>
      </c>
      <c r="J23" s="637"/>
      <c r="K23" s="643">
        <v>213000</v>
      </c>
      <c r="L23" s="644">
        <v>141440</v>
      </c>
      <c r="M23" s="644">
        <v>70720</v>
      </c>
      <c r="N23" s="644"/>
      <c r="O23" s="645">
        <f t="shared" ref="O23:O68" si="11">SUM(L23:N23)</f>
        <v>212160</v>
      </c>
      <c r="P23" s="646">
        <f t="shared" ref="P23:P68" si="12">O23-K23</f>
        <v>-840</v>
      </c>
      <c r="Q23" s="637"/>
      <c r="R23" s="643">
        <v>213000</v>
      </c>
      <c r="S23" s="647">
        <v>153660</v>
      </c>
      <c r="T23" s="647"/>
      <c r="U23" s="647">
        <v>70720</v>
      </c>
      <c r="V23" s="646">
        <f t="shared" si="9"/>
        <v>224380</v>
      </c>
      <c r="W23" s="646">
        <f t="shared" si="10"/>
        <v>11380</v>
      </c>
      <c r="X23" s="648"/>
      <c r="Y23" s="649">
        <v>213000</v>
      </c>
      <c r="Z23" s="650">
        <v>115720</v>
      </c>
      <c r="AA23" s="650">
        <v>141440</v>
      </c>
      <c r="AB23" s="650">
        <v>70720</v>
      </c>
      <c r="AC23" s="651">
        <f t="shared" si="6"/>
        <v>327880</v>
      </c>
      <c r="AD23" s="652">
        <f t="shared" si="4"/>
        <v>114880</v>
      </c>
    </row>
    <row r="24" spans="1:189">
      <c r="A24" s="408">
        <v>2</v>
      </c>
      <c r="B24" s="358" t="s">
        <v>7</v>
      </c>
      <c r="C24" s="642">
        <v>11000623</v>
      </c>
      <c r="D24" s="643">
        <v>2333465</v>
      </c>
      <c r="E24" s="633">
        <v>130000</v>
      </c>
      <c r="F24" s="633">
        <v>623206</v>
      </c>
      <c r="G24" s="633">
        <v>362212</v>
      </c>
      <c r="H24" s="632">
        <f t="shared" ref="H24:H68" si="13">SUM(E24:G24)</f>
        <v>1115418</v>
      </c>
      <c r="I24" s="632">
        <f t="shared" si="0"/>
        <v>-1218047</v>
      </c>
      <c r="J24" s="653"/>
      <c r="K24" s="643">
        <v>2333465</v>
      </c>
      <c r="L24" s="633">
        <v>827020.1</v>
      </c>
      <c r="M24" s="633">
        <v>208083</v>
      </c>
      <c r="N24" s="633">
        <v>499899.52</v>
      </c>
      <c r="O24" s="645">
        <f t="shared" si="11"/>
        <v>1535002.62</v>
      </c>
      <c r="P24" s="646">
        <f t="shared" si="12"/>
        <v>-798462.37999999989</v>
      </c>
      <c r="Q24" s="654"/>
      <c r="R24" s="643">
        <v>2333465</v>
      </c>
      <c r="S24" s="647">
        <v>700309.26</v>
      </c>
      <c r="T24" s="647">
        <v>828559.49</v>
      </c>
      <c r="U24" s="647">
        <v>499576</v>
      </c>
      <c r="V24" s="646">
        <f t="shared" si="9"/>
        <v>2028444.75</v>
      </c>
      <c r="W24" s="646">
        <f t="shared" si="10"/>
        <v>-305020.25</v>
      </c>
      <c r="X24" s="648"/>
      <c r="Y24" s="649">
        <v>2333465</v>
      </c>
      <c r="Z24" s="647">
        <v>745596</v>
      </c>
      <c r="AA24" s="647">
        <v>170816</v>
      </c>
      <c r="AB24" s="647">
        <v>1724699.6</v>
      </c>
      <c r="AC24" s="651">
        <f t="shared" si="6"/>
        <v>2641111.6</v>
      </c>
      <c r="AD24" s="652">
        <f t="shared" si="4"/>
        <v>307646.60000000009</v>
      </c>
    </row>
    <row r="25" spans="1:189">
      <c r="A25" s="408">
        <v>3</v>
      </c>
      <c r="B25" s="358" t="s">
        <v>16</v>
      </c>
      <c r="C25" s="642">
        <v>3300187</v>
      </c>
      <c r="D25" s="643">
        <v>700040</v>
      </c>
      <c r="E25" s="633">
        <v>0</v>
      </c>
      <c r="F25" s="633">
        <v>105850.4</v>
      </c>
      <c r="G25" s="633">
        <v>109388</v>
      </c>
      <c r="H25" s="632">
        <f t="shared" si="13"/>
        <v>215238.39999999999</v>
      </c>
      <c r="I25" s="632">
        <f t="shared" si="0"/>
        <v>-484801.6</v>
      </c>
      <c r="J25" s="653"/>
      <c r="K25" s="643">
        <v>700040</v>
      </c>
      <c r="L25" s="633">
        <v>97548.5</v>
      </c>
      <c r="M25" s="633">
        <v>76000</v>
      </c>
      <c r="N25" s="633">
        <v>136514.01999999999</v>
      </c>
      <c r="O25" s="645">
        <f t="shared" si="11"/>
        <v>310062.52</v>
      </c>
      <c r="P25" s="646">
        <f t="shared" si="12"/>
        <v>-389977.48</v>
      </c>
      <c r="Q25" s="654"/>
      <c r="R25" s="643">
        <v>700040</v>
      </c>
      <c r="S25" s="647">
        <v>150969.79999999999</v>
      </c>
      <c r="T25" s="647">
        <v>50000</v>
      </c>
      <c r="U25" s="647">
        <v>64355.6</v>
      </c>
      <c r="V25" s="646">
        <f t="shared" si="9"/>
        <v>265325.39999999997</v>
      </c>
      <c r="W25" s="646">
        <f t="shared" si="10"/>
        <v>-434714.60000000003</v>
      </c>
      <c r="X25" s="648"/>
      <c r="Y25" s="649">
        <v>700040</v>
      </c>
      <c r="Z25" s="647">
        <v>108966.05</v>
      </c>
      <c r="AA25" s="647">
        <v>80000</v>
      </c>
      <c r="AB25" s="647">
        <v>133347</v>
      </c>
      <c r="AC25" s="651">
        <f t="shared" si="6"/>
        <v>322313.05</v>
      </c>
      <c r="AD25" s="652">
        <f t="shared" si="4"/>
        <v>-377726.95</v>
      </c>
    </row>
    <row r="26" spans="1:189">
      <c r="A26" s="408">
        <v>4</v>
      </c>
      <c r="B26" s="358" t="s">
        <v>8</v>
      </c>
      <c r="C26" s="642">
        <v>60000</v>
      </c>
      <c r="D26" s="655">
        <v>60000</v>
      </c>
      <c r="E26" s="633">
        <v>0</v>
      </c>
      <c r="F26" s="633">
        <v>90000</v>
      </c>
      <c r="G26" s="633">
        <v>90000</v>
      </c>
      <c r="H26" s="632">
        <f t="shared" si="13"/>
        <v>180000</v>
      </c>
      <c r="I26" s="632">
        <f t="shared" si="0"/>
        <v>120000</v>
      </c>
      <c r="J26" s="653"/>
      <c r="K26" s="655">
        <v>0</v>
      </c>
      <c r="L26" s="633">
        <v>0</v>
      </c>
      <c r="M26" s="633">
        <v>63785.5</v>
      </c>
      <c r="N26" s="633">
        <v>40000</v>
      </c>
      <c r="O26" s="645">
        <f t="shared" si="11"/>
        <v>103785.5</v>
      </c>
      <c r="P26" s="646">
        <f t="shared" si="12"/>
        <v>103785.5</v>
      </c>
      <c r="Q26" s="654"/>
      <c r="R26" s="655">
        <v>0</v>
      </c>
      <c r="S26" s="647">
        <v>450</v>
      </c>
      <c r="T26" s="647"/>
      <c r="U26" s="647">
        <v>62080</v>
      </c>
      <c r="V26" s="646">
        <f t="shared" si="9"/>
        <v>62530</v>
      </c>
      <c r="W26" s="646">
        <f t="shared" si="10"/>
        <v>62530</v>
      </c>
      <c r="X26" s="648"/>
      <c r="Y26" s="652">
        <v>0</v>
      </c>
      <c r="Z26" s="647">
        <v>79600</v>
      </c>
      <c r="AA26" s="647"/>
      <c r="AB26" s="647"/>
      <c r="AC26" s="651">
        <f t="shared" si="6"/>
        <v>79600</v>
      </c>
      <c r="AD26" s="652">
        <f t="shared" si="4"/>
        <v>79600</v>
      </c>
    </row>
    <row r="27" spans="1:189" s="378" customFormat="1">
      <c r="A27" s="408">
        <v>5</v>
      </c>
      <c r="B27" s="358" t="s">
        <v>9</v>
      </c>
      <c r="C27" s="642">
        <v>60000</v>
      </c>
      <c r="D27" s="643">
        <v>15000</v>
      </c>
      <c r="E27" s="633">
        <v>10000</v>
      </c>
      <c r="F27" s="633">
        <v>0</v>
      </c>
      <c r="G27" s="633">
        <v>0</v>
      </c>
      <c r="H27" s="632">
        <f t="shared" si="13"/>
        <v>10000</v>
      </c>
      <c r="I27" s="632">
        <f t="shared" si="0"/>
        <v>-5000</v>
      </c>
      <c r="J27" s="656"/>
      <c r="K27" s="643">
        <v>15000</v>
      </c>
      <c r="L27" s="633">
        <v>10000</v>
      </c>
      <c r="M27" s="633"/>
      <c r="N27" s="633">
        <v>10000</v>
      </c>
      <c r="O27" s="645">
        <f t="shared" si="11"/>
        <v>20000</v>
      </c>
      <c r="P27" s="646">
        <f t="shared" si="12"/>
        <v>5000</v>
      </c>
      <c r="Q27" s="637"/>
      <c r="R27" s="643">
        <v>15000</v>
      </c>
      <c r="S27" s="647">
        <v>10000</v>
      </c>
      <c r="T27" s="647"/>
      <c r="U27" s="647">
        <v>15000</v>
      </c>
      <c r="V27" s="646">
        <f t="shared" si="9"/>
        <v>25000</v>
      </c>
      <c r="W27" s="646">
        <f t="shared" si="10"/>
        <v>10000</v>
      </c>
      <c r="X27" s="648"/>
      <c r="Y27" s="649">
        <v>15000</v>
      </c>
      <c r="Z27" s="647">
        <v>15000</v>
      </c>
      <c r="AA27" s="647"/>
      <c r="AB27" s="647">
        <v>5000</v>
      </c>
      <c r="AC27" s="651">
        <f t="shared" si="6"/>
        <v>20000</v>
      </c>
      <c r="AD27" s="652">
        <f t="shared" si="4"/>
        <v>5000</v>
      </c>
    </row>
    <row r="28" spans="1:189">
      <c r="A28" s="408">
        <v>6</v>
      </c>
      <c r="B28" s="358" t="s">
        <v>12</v>
      </c>
      <c r="C28" s="642">
        <v>60000</v>
      </c>
      <c r="D28" s="643">
        <v>15000</v>
      </c>
      <c r="E28" s="633">
        <v>3420</v>
      </c>
      <c r="F28" s="633">
        <v>4575</v>
      </c>
      <c r="G28" s="633">
        <v>5935</v>
      </c>
      <c r="H28" s="632">
        <f t="shared" si="13"/>
        <v>13930</v>
      </c>
      <c r="I28" s="632">
        <f t="shared" si="0"/>
        <v>-1070</v>
      </c>
      <c r="J28" s="653"/>
      <c r="K28" s="643">
        <v>15000</v>
      </c>
      <c r="L28" s="633">
        <v>6518</v>
      </c>
      <c r="M28" s="633">
        <v>7077.49</v>
      </c>
      <c r="N28" s="633">
        <v>9148.43</v>
      </c>
      <c r="O28" s="645">
        <f t="shared" si="11"/>
        <v>22743.919999999998</v>
      </c>
      <c r="P28" s="646">
        <f t="shared" si="12"/>
        <v>7743.9199999999983</v>
      </c>
      <c r="Q28" s="654"/>
      <c r="R28" s="643">
        <v>15000</v>
      </c>
      <c r="S28" s="647">
        <v>6064</v>
      </c>
      <c r="T28" s="647">
        <v>5748.12</v>
      </c>
      <c r="U28" s="647">
        <v>6390.24</v>
      </c>
      <c r="V28" s="646">
        <f t="shared" si="9"/>
        <v>18202.36</v>
      </c>
      <c r="W28" s="646">
        <f t="shared" si="10"/>
        <v>3202.3600000000006</v>
      </c>
      <c r="X28" s="648"/>
      <c r="Y28" s="649">
        <v>15000</v>
      </c>
      <c r="Z28" s="647">
        <v>7264</v>
      </c>
      <c r="AA28" s="647">
        <v>7049.92</v>
      </c>
      <c r="AB28" s="647">
        <v>5000</v>
      </c>
      <c r="AC28" s="651">
        <f t="shared" si="6"/>
        <v>19313.919999999998</v>
      </c>
      <c r="AD28" s="652">
        <f t="shared" si="4"/>
        <v>4313.9199999999983</v>
      </c>
    </row>
    <row r="29" spans="1:189" ht="25.5">
      <c r="A29" s="408">
        <v>7</v>
      </c>
      <c r="B29" s="358" t="s">
        <v>39</v>
      </c>
      <c r="C29" s="642">
        <v>600000</v>
      </c>
      <c r="D29" s="643">
        <v>0</v>
      </c>
      <c r="E29" s="633">
        <v>0</v>
      </c>
      <c r="F29" s="633">
        <v>0</v>
      </c>
      <c r="G29" s="633">
        <v>2103</v>
      </c>
      <c r="H29" s="632">
        <f t="shared" si="13"/>
        <v>2103</v>
      </c>
      <c r="I29" s="632">
        <f t="shared" si="0"/>
        <v>2103</v>
      </c>
      <c r="J29" s="653"/>
      <c r="K29" s="643">
        <v>0</v>
      </c>
      <c r="L29" s="633">
        <v>25701.26</v>
      </c>
      <c r="M29" s="633"/>
      <c r="N29" s="633"/>
      <c r="O29" s="645">
        <f t="shared" si="11"/>
        <v>25701.26</v>
      </c>
      <c r="P29" s="646">
        <f t="shared" si="12"/>
        <v>25701.26</v>
      </c>
      <c r="Q29" s="654"/>
      <c r="R29" s="643">
        <v>0</v>
      </c>
      <c r="S29" s="647">
        <v>13908.14</v>
      </c>
      <c r="T29" s="647"/>
      <c r="U29" s="647">
        <v>122314.2</v>
      </c>
      <c r="V29" s="646">
        <f t="shared" si="9"/>
        <v>136222.34</v>
      </c>
      <c r="W29" s="646">
        <f t="shared" si="10"/>
        <v>136222.34</v>
      </c>
      <c r="X29" s="648"/>
      <c r="Y29" s="649">
        <v>0</v>
      </c>
      <c r="Z29" s="647">
        <v>279739</v>
      </c>
      <c r="AA29" s="647">
        <v>247000</v>
      </c>
      <c r="AB29" s="647">
        <v>247000</v>
      </c>
      <c r="AC29" s="651">
        <f t="shared" si="6"/>
        <v>773739</v>
      </c>
      <c r="AD29" s="652">
        <f t="shared" si="4"/>
        <v>773739</v>
      </c>
    </row>
    <row r="30" spans="1:189">
      <c r="A30" s="408">
        <v>8</v>
      </c>
      <c r="B30" s="358" t="s">
        <v>14</v>
      </c>
      <c r="C30" s="642">
        <v>48000</v>
      </c>
      <c r="D30" s="643">
        <v>12000</v>
      </c>
      <c r="E30" s="633">
        <v>0</v>
      </c>
      <c r="F30" s="633">
        <v>18139.22</v>
      </c>
      <c r="G30" s="633">
        <v>0</v>
      </c>
      <c r="H30" s="632">
        <f t="shared" si="13"/>
        <v>18139.22</v>
      </c>
      <c r="I30" s="632">
        <f t="shared" si="0"/>
        <v>6139.2200000000012</v>
      </c>
      <c r="J30" s="653"/>
      <c r="K30" s="643">
        <v>12000</v>
      </c>
      <c r="L30" s="633">
        <v>4000.91</v>
      </c>
      <c r="M30" s="633"/>
      <c r="N30" s="633">
        <v>3209.43</v>
      </c>
      <c r="O30" s="645">
        <f t="shared" si="11"/>
        <v>7210.34</v>
      </c>
      <c r="P30" s="646">
        <f t="shared" si="12"/>
        <v>-4789.66</v>
      </c>
      <c r="Q30" s="654"/>
      <c r="R30" s="643">
        <v>12000</v>
      </c>
      <c r="S30" s="647"/>
      <c r="T30" s="647"/>
      <c r="U30" s="647"/>
      <c r="V30" s="646">
        <f t="shared" si="9"/>
        <v>0</v>
      </c>
      <c r="W30" s="646">
        <f t="shared" si="10"/>
        <v>-12000</v>
      </c>
      <c r="X30" s="648"/>
      <c r="Y30" s="649">
        <v>12000</v>
      </c>
      <c r="Z30" s="647">
        <v>0</v>
      </c>
      <c r="AA30" s="647"/>
      <c r="AB30" s="647">
        <v>10000</v>
      </c>
      <c r="AC30" s="651">
        <f t="shared" si="6"/>
        <v>10000</v>
      </c>
      <c r="AD30" s="652">
        <f t="shared" si="4"/>
        <v>-2000</v>
      </c>
    </row>
    <row r="31" spans="1:189">
      <c r="A31" s="408">
        <v>9</v>
      </c>
      <c r="B31" s="358" t="s">
        <v>10</v>
      </c>
      <c r="C31" s="642">
        <v>120000</v>
      </c>
      <c r="D31" s="643">
        <v>30000</v>
      </c>
      <c r="E31" s="633">
        <v>12250</v>
      </c>
      <c r="F31" s="633">
        <v>0</v>
      </c>
      <c r="G31" s="633">
        <v>0</v>
      </c>
      <c r="H31" s="632">
        <f t="shared" si="13"/>
        <v>12250</v>
      </c>
      <c r="I31" s="632">
        <f t="shared" si="0"/>
        <v>-17750</v>
      </c>
      <c r="J31" s="653"/>
      <c r="K31" s="643">
        <v>30000</v>
      </c>
      <c r="L31" s="633">
        <v>37000</v>
      </c>
      <c r="M31" s="633">
        <v>30000</v>
      </c>
      <c r="N31" s="633">
        <v>37000</v>
      </c>
      <c r="O31" s="645">
        <f t="shared" si="11"/>
        <v>104000</v>
      </c>
      <c r="P31" s="646">
        <f t="shared" si="12"/>
        <v>74000</v>
      </c>
      <c r="Q31" s="654"/>
      <c r="R31" s="643">
        <v>30000</v>
      </c>
      <c r="S31" s="647"/>
      <c r="T31" s="647">
        <v>16000</v>
      </c>
      <c r="U31" s="647">
        <v>36000</v>
      </c>
      <c r="V31" s="646">
        <f t="shared" si="9"/>
        <v>52000</v>
      </c>
      <c r="W31" s="646">
        <f t="shared" si="10"/>
        <v>22000</v>
      </c>
      <c r="X31" s="648"/>
      <c r="Y31" s="649">
        <v>30000</v>
      </c>
      <c r="Z31" s="647">
        <v>60576.5</v>
      </c>
      <c r="AA31" s="647">
        <v>18000</v>
      </c>
      <c r="AB31" s="647">
        <v>28000</v>
      </c>
      <c r="AC31" s="651">
        <f t="shared" si="6"/>
        <v>106576.5</v>
      </c>
      <c r="AD31" s="652">
        <f t="shared" si="4"/>
        <v>76576.5</v>
      </c>
    </row>
    <row r="32" spans="1:189">
      <c r="A32" s="408">
        <v>10</v>
      </c>
      <c r="B32" s="358" t="s">
        <v>13</v>
      </c>
      <c r="C32" s="642">
        <v>120000</v>
      </c>
      <c r="D32" s="643">
        <v>30000</v>
      </c>
      <c r="E32" s="633">
        <v>116230</v>
      </c>
      <c r="F32" s="633">
        <v>2850</v>
      </c>
      <c r="G32" s="633">
        <v>33403.56</v>
      </c>
      <c r="H32" s="632">
        <f t="shared" si="13"/>
        <v>152483.56</v>
      </c>
      <c r="I32" s="632">
        <f t="shared" si="0"/>
        <v>122483.56</v>
      </c>
      <c r="J32" s="653"/>
      <c r="K32" s="643">
        <v>30000</v>
      </c>
      <c r="L32" s="633">
        <v>289883.3</v>
      </c>
      <c r="M32" s="633">
        <v>5930</v>
      </c>
      <c r="N32" s="633">
        <v>25384</v>
      </c>
      <c r="O32" s="645">
        <f t="shared" si="11"/>
        <v>321197.3</v>
      </c>
      <c r="P32" s="646">
        <f t="shared" si="12"/>
        <v>291197.3</v>
      </c>
      <c r="Q32" s="654"/>
      <c r="R32" s="643">
        <v>30000</v>
      </c>
      <c r="S32" s="647">
        <v>7999</v>
      </c>
      <c r="T32" s="647"/>
      <c r="U32" s="647">
        <v>2353.4</v>
      </c>
      <c r="V32" s="646">
        <f t="shared" si="9"/>
        <v>10352.4</v>
      </c>
      <c r="W32" s="646">
        <f t="shared" si="10"/>
        <v>-19647.599999999999</v>
      </c>
      <c r="X32" s="648"/>
      <c r="Y32" s="649">
        <v>30000</v>
      </c>
      <c r="Z32" s="647">
        <v>10250</v>
      </c>
      <c r="AA32" s="647">
        <v>100000</v>
      </c>
      <c r="AB32" s="647">
        <v>10000</v>
      </c>
      <c r="AC32" s="651">
        <f t="shared" si="6"/>
        <v>120250</v>
      </c>
      <c r="AD32" s="652">
        <f t="shared" si="4"/>
        <v>90250</v>
      </c>
    </row>
    <row r="33" spans="1:30">
      <c r="A33" s="408">
        <v>11</v>
      </c>
      <c r="B33" s="358" t="s">
        <v>27</v>
      </c>
      <c r="C33" s="642"/>
      <c r="D33" s="643"/>
      <c r="E33" s="633"/>
      <c r="F33" s="633"/>
      <c r="G33" s="633"/>
      <c r="H33" s="632"/>
      <c r="I33" s="632"/>
      <c r="J33" s="653"/>
      <c r="K33" s="643">
        <v>0</v>
      </c>
      <c r="L33" s="633">
        <v>1218.28</v>
      </c>
      <c r="M33" s="633"/>
      <c r="N33" s="633">
        <v>9259.6200000000008</v>
      </c>
      <c r="O33" s="645">
        <f t="shared" si="11"/>
        <v>10477.900000000001</v>
      </c>
      <c r="P33" s="646">
        <f t="shared" si="12"/>
        <v>10477.900000000001</v>
      </c>
      <c r="Q33" s="654"/>
      <c r="R33" s="643">
        <v>0</v>
      </c>
      <c r="S33" s="647"/>
      <c r="T33" s="647">
        <v>9160</v>
      </c>
      <c r="U33" s="647"/>
      <c r="V33" s="646">
        <f t="shared" si="9"/>
        <v>9160</v>
      </c>
      <c r="W33" s="646">
        <f t="shared" si="10"/>
        <v>9160</v>
      </c>
      <c r="X33" s="648"/>
      <c r="Y33" s="649">
        <v>0</v>
      </c>
      <c r="Z33" s="647">
        <v>2732.5</v>
      </c>
      <c r="AA33" s="647"/>
      <c r="AB33" s="647">
        <v>0</v>
      </c>
      <c r="AC33" s="651">
        <f t="shared" si="6"/>
        <v>2732.5</v>
      </c>
      <c r="AD33" s="652">
        <f t="shared" si="4"/>
        <v>2732.5</v>
      </c>
    </row>
    <row r="34" spans="1:30">
      <c r="A34" s="463" t="s">
        <v>22</v>
      </c>
      <c r="B34" s="348"/>
      <c r="C34" s="635">
        <v>13549970</v>
      </c>
      <c r="D34" s="636">
        <v>3128630</v>
      </c>
      <c r="E34" s="634">
        <f t="shared" ref="E34:F34" si="14">SUM(E35:E47)</f>
        <v>231099.83000000002</v>
      </c>
      <c r="F34" s="634">
        <f t="shared" si="14"/>
        <v>1572164.48</v>
      </c>
      <c r="G34" s="634">
        <f>SUM(G35:G47)</f>
        <v>1930065.5399999998</v>
      </c>
      <c r="H34" s="634">
        <f t="shared" si="13"/>
        <v>3733329.8499999996</v>
      </c>
      <c r="I34" s="634">
        <f t="shared" si="0"/>
        <v>604699.84999999963</v>
      </c>
      <c r="J34" s="653"/>
      <c r="K34" s="635">
        <v>3128630</v>
      </c>
      <c r="L34" s="634">
        <f>SUM(L35:L47)</f>
        <v>3338625.5800000005</v>
      </c>
      <c r="M34" s="634">
        <f t="shared" ref="M34:N34" si="15">SUM(M35:M47)</f>
        <v>854047.36</v>
      </c>
      <c r="N34" s="634">
        <f t="shared" si="15"/>
        <v>2217459.63</v>
      </c>
      <c r="O34" s="641">
        <f t="shared" si="11"/>
        <v>6410132.5700000003</v>
      </c>
      <c r="P34" s="634">
        <f t="shared" si="12"/>
        <v>3281502.5700000003</v>
      </c>
      <c r="Q34" s="654"/>
      <c r="R34" s="635">
        <v>3128630</v>
      </c>
      <c r="S34" s="634">
        <f>SUM(S35:S47)</f>
        <v>2126681.42</v>
      </c>
      <c r="T34" s="634">
        <f>SUM(T35:T47)</f>
        <v>1232852.71</v>
      </c>
      <c r="U34" s="634">
        <f>SUM(U35:U47)</f>
        <v>1908222.76</v>
      </c>
      <c r="V34" s="634">
        <f t="shared" si="9"/>
        <v>5267756.8899999997</v>
      </c>
      <c r="W34" s="634">
        <f t="shared" si="10"/>
        <v>2139126.8899999997</v>
      </c>
      <c r="X34" s="648"/>
      <c r="Y34" s="635">
        <v>3128630</v>
      </c>
      <c r="Z34" s="635">
        <f>SUM(Z35:Z47)</f>
        <v>3235540.45</v>
      </c>
      <c r="AA34" s="635">
        <f>SUM(AA35:AA47)</f>
        <v>776333.69</v>
      </c>
      <c r="AB34" s="635">
        <f>SUM(AB35:AB47)</f>
        <v>2869330</v>
      </c>
      <c r="AC34" s="639">
        <f t="shared" si="6"/>
        <v>6881204.1400000006</v>
      </c>
      <c r="AD34" s="640">
        <f t="shared" si="4"/>
        <v>3752574.1400000006</v>
      </c>
    </row>
    <row r="35" spans="1:30">
      <c r="A35" s="355">
        <v>1</v>
      </c>
      <c r="B35" s="358" t="s">
        <v>7</v>
      </c>
      <c r="C35" s="642">
        <v>5256900</v>
      </c>
      <c r="D35" s="643">
        <v>1115100</v>
      </c>
      <c r="E35" s="633">
        <v>143196.1</v>
      </c>
      <c r="F35" s="633">
        <v>601031</v>
      </c>
      <c r="G35" s="633">
        <v>561984</v>
      </c>
      <c r="H35" s="632">
        <f t="shared" si="13"/>
        <v>1306211.1000000001</v>
      </c>
      <c r="I35" s="632">
        <f t="shared" si="0"/>
        <v>191111.10000000009</v>
      </c>
      <c r="J35" s="653"/>
      <c r="K35" s="643">
        <v>1115100</v>
      </c>
      <c r="L35" s="633">
        <v>889106</v>
      </c>
      <c r="M35" s="633">
        <v>48161</v>
      </c>
      <c r="N35" s="633">
        <v>956002.7</v>
      </c>
      <c r="O35" s="645">
        <f t="shared" si="11"/>
        <v>1893269.7</v>
      </c>
      <c r="P35" s="646">
        <f t="shared" si="12"/>
        <v>778169.7</v>
      </c>
      <c r="Q35" s="654"/>
      <c r="R35" s="643">
        <v>1115100</v>
      </c>
      <c r="S35" s="647">
        <v>911216.33</v>
      </c>
      <c r="T35" s="647">
        <v>618362.44999999995</v>
      </c>
      <c r="U35" s="647">
        <v>699937</v>
      </c>
      <c r="V35" s="646">
        <f t="shared" si="9"/>
        <v>2229515.7799999998</v>
      </c>
      <c r="W35" s="646">
        <f t="shared" si="10"/>
        <v>1114415.7799999998</v>
      </c>
      <c r="X35" s="648"/>
      <c r="Y35" s="649">
        <v>1115100</v>
      </c>
      <c r="Z35" s="647">
        <v>936780.62</v>
      </c>
      <c r="AA35" s="647">
        <v>170517</v>
      </c>
      <c r="AB35" s="647">
        <v>1754830</v>
      </c>
      <c r="AC35" s="651">
        <f t="shared" si="6"/>
        <v>2862127.62</v>
      </c>
      <c r="AD35" s="652">
        <f t="shared" si="4"/>
        <v>1747027.62</v>
      </c>
    </row>
    <row r="36" spans="1:30">
      <c r="A36" s="355">
        <v>2</v>
      </c>
      <c r="B36" s="358" t="s">
        <v>16</v>
      </c>
      <c r="C36" s="642">
        <v>1577070</v>
      </c>
      <c r="D36" s="643">
        <v>334530</v>
      </c>
      <c r="E36" s="633"/>
      <c r="F36" s="633">
        <v>127021</v>
      </c>
      <c r="G36" s="633">
        <v>169719.17</v>
      </c>
      <c r="H36" s="632">
        <f>SUM(E36:G36)</f>
        <v>296740.17000000004</v>
      </c>
      <c r="I36" s="632">
        <f t="shared" si="0"/>
        <v>-37789.829999999958</v>
      </c>
      <c r="J36" s="653"/>
      <c r="K36" s="643">
        <v>334530</v>
      </c>
      <c r="L36" s="633">
        <v>157879.5</v>
      </c>
      <c r="M36" s="633">
        <v>124909</v>
      </c>
      <c r="N36" s="633">
        <v>112738</v>
      </c>
      <c r="O36" s="645">
        <f t="shared" si="11"/>
        <v>395526.5</v>
      </c>
      <c r="P36" s="646">
        <f t="shared" si="12"/>
        <v>60996.5</v>
      </c>
      <c r="Q36" s="654"/>
      <c r="R36" s="643">
        <v>334530</v>
      </c>
      <c r="S36" s="647">
        <v>222713</v>
      </c>
      <c r="T36" s="647">
        <v>229780</v>
      </c>
      <c r="U36" s="647">
        <v>195000</v>
      </c>
      <c r="V36" s="646">
        <f t="shared" si="9"/>
        <v>647493</v>
      </c>
      <c r="W36" s="646">
        <f t="shared" si="10"/>
        <v>312963</v>
      </c>
      <c r="X36" s="648"/>
      <c r="Y36" s="649">
        <v>334530</v>
      </c>
      <c r="Z36" s="647">
        <v>108966.05</v>
      </c>
      <c r="AA36" s="647">
        <v>110000</v>
      </c>
      <c r="AB36" s="647">
        <v>141000</v>
      </c>
      <c r="AC36" s="651">
        <f t="shared" si="6"/>
        <v>359966.05</v>
      </c>
      <c r="AD36" s="652">
        <f t="shared" si="4"/>
        <v>25436.049999999988</v>
      </c>
    </row>
    <row r="37" spans="1:30">
      <c r="A37" s="355">
        <v>3</v>
      </c>
      <c r="B37" s="358" t="s">
        <v>32</v>
      </c>
      <c r="C37" s="642">
        <v>3000000</v>
      </c>
      <c r="D37" s="643">
        <v>750000</v>
      </c>
      <c r="E37" s="633"/>
      <c r="F37" s="633">
        <v>708400</v>
      </c>
      <c r="G37" s="633">
        <v>633733</v>
      </c>
      <c r="H37" s="632">
        <f t="shared" si="13"/>
        <v>1342133</v>
      </c>
      <c r="I37" s="632">
        <f t="shared" si="0"/>
        <v>592133</v>
      </c>
      <c r="J37" s="653"/>
      <c r="K37" s="643">
        <v>750000</v>
      </c>
      <c r="L37" s="633">
        <v>1148029.8799999999</v>
      </c>
      <c r="M37" s="633">
        <v>20700</v>
      </c>
      <c r="N37" s="633">
        <v>795946</v>
      </c>
      <c r="O37" s="645">
        <f t="shared" si="11"/>
        <v>1964675.88</v>
      </c>
      <c r="P37" s="646">
        <f t="shared" si="12"/>
        <v>1214675.8799999999</v>
      </c>
      <c r="Q37" s="654"/>
      <c r="R37" s="643">
        <v>750000</v>
      </c>
      <c r="S37" s="647">
        <v>372120</v>
      </c>
      <c r="T37" s="647">
        <v>20000</v>
      </c>
      <c r="U37" s="647">
        <v>275523</v>
      </c>
      <c r="V37" s="646">
        <f t="shared" si="9"/>
        <v>667643</v>
      </c>
      <c r="W37" s="646">
        <f t="shared" si="10"/>
        <v>-82357</v>
      </c>
      <c r="X37" s="648"/>
      <c r="Y37" s="649">
        <v>750000</v>
      </c>
      <c r="Z37" s="647">
        <v>602662</v>
      </c>
      <c r="AA37" s="647">
        <v>253250</v>
      </c>
      <c r="AB37" s="647">
        <v>750000</v>
      </c>
      <c r="AC37" s="651">
        <f t="shared" si="6"/>
        <v>1605912</v>
      </c>
      <c r="AD37" s="652">
        <f t="shared" si="4"/>
        <v>855912</v>
      </c>
    </row>
    <row r="38" spans="1:30">
      <c r="A38" s="355">
        <v>4</v>
      </c>
      <c r="B38" s="358" t="s">
        <v>38</v>
      </c>
      <c r="C38" s="642">
        <v>900000</v>
      </c>
      <c r="D38" s="643">
        <v>225000</v>
      </c>
      <c r="E38" s="633"/>
      <c r="F38" s="633"/>
      <c r="G38" s="633">
        <v>201932.3</v>
      </c>
      <c r="H38" s="632">
        <f t="shared" si="13"/>
        <v>201932.3</v>
      </c>
      <c r="I38" s="632">
        <f t="shared" si="0"/>
        <v>-23067.700000000012</v>
      </c>
      <c r="J38" s="653"/>
      <c r="K38" s="643">
        <v>225000</v>
      </c>
      <c r="L38" s="633">
        <v>190092.54</v>
      </c>
      <c r="M38" s="633">
        <v>343715.5</v>
      </c>
      <c r="N38" s="633">
        <v>114545</v>
      </c>
      <c r="O38" s="645">
        <f t="shared" si="11"/>
        <v>648353.04</v>
      </c>
      <c r="P38" s="646">
        <f t="shared" si="12"/>
        <v>423353.04000000004</v>
      </c>
      <c r="Q38" s="654"/>
      <c r="R38" s="643">
        <v>225000</v>
      </c>
      <c r="S38" s="647">
        <v>210375</v>
      </c>
      <c r="T38" s="647">
        <v>111636</v>
      </c>
      <c r="U38" s="647">
        <v>6000</v>
      </c>
      <c r="V38" s="646">
        <f t="shared" si="9"/>
        <v>328011</v>
      </c>
      <c r="W38" s="646">
        <f t="shared" si="10"/>
        <v>103011</v>
      </c>
      <c r="X38" s="648"/>
      <c r="Y38" s="649">
        <v>225000</v>
      </c>
      <c r="Z38" s="647">
        <v>108966.05</v>
      </c>
      <c r="AA38" s="647">
        <v>98000</v>
      </c>
      <c r="AB38" s="647">
        <v>75000</v>
      </c>
      <c r="AC38" s="651">
        <f t="shared" si="6"/>
        <v>281966.05</v>
      </c>
      <c r="AD38" s="652">
        <f t="shared" si="4"/>
        <v>56966.049999999988</v>
      </c>
    </row>
    <row r="39" spans="1:30">
      <c r="A39" s="355">
        <v>5</v>
      </c>
      <c r="B39" s="358" t="s">
        <v>10</v>
      </c>
      <c r="C39" s="642">
        <v>120000</v>
      </c>
      <c r="D39" s="643">
        <v>30000</v>
      </c>
      <c r="E39" s="633"/>
      <c r="F39" s="633">
        <v>9416.9</v>
      </c>
      <c r="G39" s="633"/>
      <c r="H39" s="632">
        <f t="shared" si="13"/>
        <v>9416.9</v>
      </c>
      <c r="I39" s="632">
        <f t="shared" si="0"/>
        <v>-20583.099999999999</v>
      </c>
      <c r="J39" s="653"/>
      <c r="K39" s="643">
        <v>30000</v>
      </c>
      <c r="L39" s="633">
        <v>0</v>
      </c>
      <c r="M39" s="633"/>
      <c r="N39" s="633">
        <v>37100</v>
      </c>
      <c r="O39" s="645">
        <f t="shared" si="11"/>
        <v>37100</v>
      </c>
      <c r="P39" s="646">
        <f t="shared" si="12"/>
        <v>7100</v>
      </c>
      <c r="Q39" s="654"/>
      <c r="R39" s="643">
        <v>30000</v>
      </c>
      <c r="S39" s="647">
        <v>7141</v>
      </c>
      <c r="T39" s="647"/>
      <c r="U39" s="647">
        <v>44829.599999999999</v>
      </c>
      <c r="V39" s="646">
        <f t="shared" si="9"/>
        <v>51970.6</v>
      </c>
      <c r="W39" s="646">
        <f t="shared" si="10"/>
        <v>21970.6</v>
      </c>
      <c r="X39" s="648"/>
      <c r="Y39" s="649">
        <v>30000</v>
      </c>
      <c r="Z39" s="647">
        <v>122405.02</v>
      </c>
      <c r="AA39" s="647">
        <v>25000</v>
      </c>
      <c r="AB39" s="647">
        <v>28000</v>
      </c>
      <c r="AC39" s="651">
        <f t="shared" si="6"/>
        <v>175405.02000000002</v>
      </c>
      <c r="AD39" s="652">
        <f t="shared" si="4"/>
        <v>145405.02000000002</v>
      </c>
    </row>
    <row r="40" spans="1:30" s="378" customFormat="1">
      <c r="A40" s="355">
        <v>6</v>
      </c>
      <c r="B40" s="358" t="s">
        <v>26</v>
      </c>
      <c r="C40" s="642">
        <v>200000</v>
      </c>
      <c r="D40" s="643">
        <v>50000</v>
      </c>
      <c r="E40" s="655"/>
      <c r="F40" s="633"/>
      <c r="G40" s="633">
        <v>121636</v>
      </c>
      <c r="H40" s="632">
        <f t="shared" si="13"/>
        <v>121636</v>
      </c>
      <c r="I40" s="632">
        <f t="shared" si="0"/>
        <v>71636</v>
      </c>
      <c r="J40" s="656"/>
      <c r="K40" s="643">
        <v>50000</v>
      </c>
      <c r="L40" s="633">
        <v>110654</v>
      </c>
      <c r="M40" s="633"/>
      <c r="N40" s="633"/>
      <c r="O40" s="645">
        <f t="shared" si="11"/>
        <v>110654</v>
      </c>
      <c r="P40" s="646">
        <f t="shared" si="12"/>
        <v>60654</v>
      </c>
      <c r="Q40" s="637"/>
      <c r="R40" s="643">
        <v>50000</v>
      </c>
      <c r="S40" s="647">
        <v>107874</v>
      </c>
      <c r="T40" s="647"/>
      <c r="U40" s="647"/>
      <c r="V40" s="646">
        <f t="shared" si="9"/>
        <v>107874</v>
      </c>
      <c r="W40" s="646">
        <f t="shared" si="10"/>
        <v>57874</v>
      </c>
      <c r="X40" s="648"/>
      <c r="Y40" s="649">
        <v>50000</v>
      </c>
      <c r="Z40" s="647">
        <v>104922.84</v>
      </c>
      <c r="AA40" s="647"/>
      <c r="AB40" s="647"/>
      <c r="AC40" s="651">
        <f t="shared" si="6"/>
        <v>104922.84</v>
      </c>
      <c r="AD40" s="652">
        <f t="shared" si="4"/>
        <v>54922.84</v>
      </c>
    </row>
    <row r="41" spans="1:30">
      <c r="A41" s="355">
        <v>7</v>
      </c>
      <c r="B41" s="358" t="s">
        <v>14</v>
      </c>
      <c r="C41" s="642">
        <v>60000</v>
      </c>
      <c r="D41" s="643">
        <v>15000</v>
      </c>
      <c r="E41" s="655">
        <v>31134.65</v>
      </c>
      <c r="F41" s="633">
        <v>7248.64</v>
      </c>
      <c r="G41" s="633">
        <v>31086.32</v>
      </c>
      <c r="H41" s="632">
        <f t="shared" si="13"/>
        <v>69469.61</v>
      </c>
      <c r="I41" s="632">
        <f t="shared" si="0"/>
        <v>54469.61</v>
      </c>
      <c r="J41" s="653"/>
      <c r="K41" s="643">
        <v>15000</v>
      </c>
      <c r="L41" s="633">
        <v>20565.490000000002</v>
      </c>
      <c r="M41" s="633">
        <v>4902.3900000000003</v>
      </c>
      <c r="N41" s="633">
        <v>29546.639999999999</v>
      </c>
      <c r="O41" s="645">
        <f t="shared" si="11"/>
        <v>55014.520000000004</v>
      </c>
      <c r="P41" s="646">
        <f t="shared" si="12"/>
        <v>40014.520000000004</v>
      </c>
      <c r="Q41" s="654"/>
      <c r="R41" s="643">
        <v>15000</v>
      </c>
      <c r="S41" s="647">
        <v>35035.53</v>
      </c>
      <c r="T41" s="647"/>
      <c r="U41" s="647">
        <v>25277.68</v>
      </c>
      <c r="V41" s="646">
        <f t="shared" si="9"/>
        <v>60313.21</v>
      </c>
      <c r="W41" s="646">
        <f t="shared" si="10"/>
        <v>45313.21</v>
      </c>
      <c r="X41" s="648"/>
      <c r="Y41" s="649">
        <v>15000</v>
      </c>
      <c r="Z41" s="647">
        <v>19594.150000000001</v>
      </c>
      <c r="AA41" s="647"/>
      <c r="AB41" s="647">
        <v>10000</v>
      </c>
      <c r="AC41" s="651">
        <f t="shared" si="6"/>
        <v>29594.15</v>
      </c>
      <c r="AD41" s="652">
        <f t="shared" si="4"/>
        <v>14594.150000000001</v>
      </c>
    </row>
    <row r="42" spans="1:30">
      <c r="A42" s="355">
        <v>8</v>
      </c>
      <c r="B42" s="358" t="s">
        <v>9</v>
      </c>
      <c r="C42" s="642">
        <v>360000</v>
      </c>
      <c r="D42" s="643">
        <v>90000</v>
      </c>
      <c r="E42" s="655">
        <v>27221.25</v>
      </c>
      <c r="F42" s="633">
        <v>27981.61</v>
      </c>
      <c r="G42" s="633">
        <v>28083.94</v>
      </c>
      <c r="H42" s="632">
        <f t="shared" si="13"/>
        <v>83286.8</v>
      </c>
      <c r="I42" s="632">
        <f t="shared" si="0"/>
        <v>-6713.1999999999971</v>
      </c>
      <c r="J42" s="653"/>
      <c r="K42" s="643">
        <v>90000</v>
      </c>
      <c r="L42" s="633">
        <v>28136.69</v>
      </c>
      <c r="M42" s="633">
        <v>27618.69</v>
      </c>
      <c r="N42" s="633">
        <v>27735.35</v>
      </c>
      <c r="O42" s="645">
        <f t="shared" si="11"/>
        <v>83490.73</v>
      </c>
      <c r="P42" s="646">
        <f t="shared" si="12"/>
        <v>-6509.2700000000041</v>
      </c>
      <c r="Q42" s="654"/>
      <c r="R42" s="643">
        <v>90000</v>
      </c>
      <c r="S42" s="647">
        <v>27450.05</v>
      </c>
      <c r="T42" s="647">
        <v>27652.959999999999</v>
      </c>
      <c r="U42" s="647">
        <v>27272.639999999999</v>
      </c>
      <c r="V42" s="646">
        <f t="shared" si="9"/>
        <v>82375.649999999994</v>
      </c>
      <c r="W42" s="646">
        <f t="shared" si="10"/>
        <v>-7624.3500000000058</v>
      </c>
      <c r="X42" s="648"/>
      <c r="Y42" s="649">
        <v>90000</v>
      </c>
      <c r="Z42" s="647">
        <v>27811.69</v>
      </c>
      <c r="AA42" s="647">
        <v>27518.69</v>
      </c>
      <c r="AB42" s="647">
        <v>30000</v>
      </c>
      <c r="AC42" s="651">
        <f t="shared" si="6"/>
        <v>85330.38</v>
      </c>
      <c r="AD42" s="652">
        <f t="shared" si="4"/>
        <v>-4669.6199999999953</v>
      </c>
    </row>
    <row r="43" spans="1:30">
      <c r="A43" s="355">
        <v>9</v>
      </c>
      <c r="B43" s="358" t="s">
        <v>51</v>
      </c>
      <c r="C43" s="642">
        <v>84000</v>
      </c>
      <c r="D43" s="643">
        <v>21000</v>
      </c>
      <c r="E43" s="655">
        <v>22945.599999999999</v>
      </c>
      <c r="F43" s="633">
        <v>987</v>
      </c>
      <c r="G43" s="633"/>
      <c r="H43" s="632">
        <f t="shared" si="13"/>
        <v>23932.6</v>
      </c>
      <c r="I43" s="632">
        <f t="shared" si="0"/>
        <v>2932.5999999999985</v>
      </c>
      <c r="J43" s="653"/>
      <c r="K43" s="643">
        <v>21000</v>
      </c>
      <c r="L43" s="633">
        <v>0</v>
      </c>
      <c r="M43" s="633"/>
      <c r="N43" s="633"/>
      <c r="O43" s="645">
        <f t="shared" si="11"/>
        <v>0</v>
      </c>
      <c r="P43" s="646">
        <f t="shared" si="12"/>
        <v>-21000</v>
      </c>
      <c r="Q43" s="654"/>
      <c r="R43" s="643">
        <v>21000</v>
      </c>
      <c r="S43" s="647"/>
      <c r="T43" s="647"/>
      <c r="U43" s="647"/>
      <c r="V43" s="646">
        <f t="shared" si="9"/>
        <v>0</v>
      </c>
      <c r="W43" s="646">
        <f t="shared" si="10"/>
        <v>-21000</v>
      </c>
      <c r="X43" s="648"/>
      <c r="Y43" s="649">
        <v>21000</v>
      </c>
      <c r="Z43" s="647"/>
      <c r="AA43" s="647"/>
      <c r="AB43" s="647"/>
      <c r="AC43" s="651">
        <f t="shared" si="6"/>
        <v>0</v>
      </c>
      <c r="AD43" s="652">
        <f t="shared" si="4"/>
        <v>-21000</v>
      </c>
    </row>
    <row r="44" spans="1:30">
      <c r="A44" s="355">
        <v>10</v>
      </c>
      <c r="B44" s="358" t="s">
        <v>13</v>
      </c>
      <c r="C44" s="642">
        <v>36000</v>
      </c>
      <c r="D44" s="643">
        <v>9000</v>
      </c>
      <c r="E44" s="655">
        <v>2378.69</v>
      </c>
      <c r="F44" s="633">
        <v>3263.33</v>
      </c>
      <c r="G44" s="633">
        <v>36236.160000000003</v>
      </c>
      <c r="H44" s="632">
        <f t="shared" si="13"/>
        <v>41878.180000000008</v>
      </c>
      <c r="I44" s="632">
        <f t="shared" si="0"/>
        <v>32878.180000000008</v>
      </c>
      <c r="J44" s="653"/>
      <c r="K44" s="643">
        <v>9000</v>
      </c>
      <c r="L44" s="633">
        <v>185950.89</v>
      </c>
      <c r="M44" s="633">
        <v>9584</v>
      </c>
      <c r="N44" s="633">
        <v>63791.44</v>
      </c>
      <c r="O44" s="645">
        <f t="shared" si="11"/>
        <v>259326.33000000002</v>
      </c>
      <c r="P44" s="646">
        <f t="shared" si="12"/>
        <v>250326.33000000002</v>
      </c>
      <c r="Q44" s="654"/>
      <c r="R44" s="643">
        <v>9000</v>
      </c>
      <c r="S44" s="647">
        <v>135794.84</v>
      </c>
      <c r="T44" s="647"/>
      <c r="U44" s="647">
        <v>57320.52</v>
      </c>
      <c r="V44" s="646">
        <f t="shared" si="9"/>
        <v>193115.36</v>
      </c>
      <c r="W44" s="646">
        <f t="shared" si="10"/>
        <v>184115.36</v>
      </c>
      <c r="X44" s="648"/>
      <c r="Y44" s="649">
        <v>9000</v>
      </c>
      <c r="Z44" s="647">
        <v>396794.24</v>
      </c>
      <c r="AA44" s="647">
        <v>42448</v>
      </c>
      <c r="AB44" s="647">
        <v>10000</v>
      </c>
      <c r="AC44" s="651">
        <f t="shared" si="6"/>
        <v>449242.24</v>
      </c>
      <c r="AD44" s="652">
        <f t="shared" si="4"/>
        <v>440242.24</v>
      </c>
    </row>
    <row r="45" spans="1:30">
      <c r="A45" s="355">
        <v>11</v>
      </c>
      <c r="B45" s="358" t="s">
        <v>27</v>
      </c>
      <c r="C45" s="642">
        <v>36000</v>
      </c>
      <c r="D45" s="643">
        <v>9000</v>
      </c>
      <c r="E45" s="655">
        <v>4223.54</v>
      </c>
      <c r="F45" s="633">
        <v>10800</v>
      </c>
      <c r="G45" s="633">
        <v>6511</v>
      </c>
      <c r="H45" s="632">
        <f t="shared" si="13"/>
        <v>21534.54</v>
      </c>
      <c r="I45" s="632">
        <f t="shared" si="0"/>
        <v>12534.54</v>
      </c>
      <c r="J45" s="653"/>
      <c r="K45" s="643">
        <v>9000</v>
      </c>
      <c r="L45" s="633">
        <v>0</v>
      </c>
      <c r="M45" s="633">
        <v>120747</v>
      </c>
      <c r="N45" s="633">
        <v>10054.5</v>
      </c>
      <c r="O45" s="645">
        <f t="shared" si="11"/>
        <v>130801.5</v>
      </c>
      <c r="P45" s="646">
        <f t="shared" si="12"/>
        <v>121801.5</v>
      </c>
      <c r="Q45" s="654"/>
      <c r="R45" s="643">
        <v>9000</v>
      </c>
      <c r="S45" s="647">
        <v>56975.15</v>
      </c>
      <c r="T45" s="647"/>
      <c r="U45" s="647"/>
      <c r="V45" s="646">
        <f t="shared" si="9"/>
        <v>56975.15</v>
      </c>
      <c r="W45" s="646">
        <f t="shared" si="10"/>
        <v>47975.15</v>
      </c>
      <c r="X45" s="648"/>
      <c r="Y45" s="649">
        <v>9000</v>
      </c>
      <c r="Z45" s="647">
        <v>110000</v>
      </c>
      <c r="AA45" s="647"/>
      <c r="AB45" s="647">
        <v>3000</v>
      </c>
      <c r="AC45" s="651">
        <f t="shared" si="6"/>
        <v>113000</v>
      </c>
      <c r="AD45" s="652">
        <f t="shared" si="4"/>
        <v>104000</v>
      </c>
    </row>
    <row r="46" spans="1:30">
      <c r="A46" s="355">
        <v>12</v>
      </c>
      <c r="B46" s="358" t="s">
        <v>29</v>
      </c>
      <c r="C46" s="642">
        <v>1200000</v>
      </c>
      <c r="D46" s="643">
        <v>300000</v>
      </c>
      <c r="E46" s="633"/>
      <c r="F46" s="633">
        <v>76015</v>
      </c>
      <c r="G46" s="633">
        <v>139143.65</v>
      </c>
      <c r="H46" s="632">
        <f t="shared" si="13"/>
        <v>215158.65</v>
      </c>
      <c r="I46" s="632">
        <f t="shared" si="0"/>
        <v>-84841.35</v>
      </c>
      <c r="J46" s="653"/>
      <c r="K46" s="643">
        <v>300000</v>
      </c>
      <c r="L46" s="633">
        <v>64632.22</v>
      </c>
      <c r="M46" s="633"/>
      <c r="N46" s="633">
        <v>70000</v>
      </c>
      <c r="O46" s="645">
        <f t="shared" si="11"/>
        <v>134632.22</v>
      </c>
      <c r="P46" s="646">
        <f t="shared" si="12"/>
        <v>-165367.78</v>
      </c>
      <c r="Q46" s="654"/>
      <c r="R46" s="643">
        <v>300000</v>
      </c>
      <c r="S46" s="647"/>
      <c r="T46" s="647">
        <v>225421.3</v>
      </c>
      <c r="U46" s="647">
        <v>343090.1</v>
      </c>
      <c r="V46" s="646">
        <f t="shared" si="9"/>
        <v>568511.39999999991</v>
      </c>
      <c r="W46" s="646">
        <f t="shared" si="10"/>
        <v>268511.39999999991</v>
      </c>
      <c r="X46" s="648"/>
      <c r="Y46" s="649">
        <v>300000</v>
      </c>
      <c r="Z46" s="647">
        <v>664387.79</v>
      </c>
      <c r="AA46" s="647">
        <v>32500</v>
      </c>
      <c r="AB46" s="647">
        <v>67500</v>
      </c>
      <c r="AC46" s="651">
        <f t="shared" si="6"/>
        <v>764387.79</v>
      </c>
      <c r="AD46" s="652">
        <f t="shared" si="4"/>
        <v>464387.79000000004</v>
      </c>
    </row>
    <row r="47" spans="1:30">
      <c r="A47" s="355">
        <v>13</v>
      </c>
      <c r="B47" s="358" t="s">
        <v>15</v>
      </c>
      <c r="C47" s="642">
        <v>720000</v>
      </c>
      <c r="D47" s="643">
        <v>180000</v>
      </c>
      <c r="E47" s="633"/>
      <c r="F47" s="633"/>
      <c r="G47" s="633"/>
      <c r="H47" s="632">
        <f t="shared" si="13"/>
        <v>0</v>
      </c>
      <c r="I47" s="632">
        <f t="shared" si="0"/>
        <v>-180000</v>
      </c>
      <c r="J47" s="653"/>
      <c r="K47" s="643">
        <v>180000</v>
      </c>
      <c r="L47" s="633">
        <v>543578.37</v>
      </c>
      <c r="M47" s="633">
        <v>153709.78</v>
      </c>
      <c r="N47" s="633"/>
      <c r="O47" s="645">
        <f t="shared" si="11"/>
        <v>697288.15</v>
      </c>
      <c r="P47" s="646">
        <f t="shared" si="12"/>
        <v>517288.15</v>
      </c>
      <c r="Q47" s="654"/>
      <c r="R47" s="643">
        <v>180000</v>
      </c>
      <c r="S47" s="647">
        <v>39986.519999999997</v>
      </c>
      <c r="T47" s="647"/>
      <c r="U47" s="647">
        <v>233972.22</v>
      </c>
      <c r="V47" s="646">
        <f t="shared" si="9"/>
        <v>273958.74</v>
      </c>
      <c r="W47" s="646">
        <f t="shared" si="10"/>
        <v>93958.739999999991</v>
      </c>
      <c r="X47" s="648"/>
      <c r="Y47" s="649">
        <v>180000</v>
      </c>
      <c r="Z47" s="647">
        <v>32250</v>
      </c>
      <c r="AA47" s="647">
        <v>17100</v>
      </c>
      <c r="AB47" s="647"/>
      <c r="AC47" s="651">
        <f t="shared" si="6"/>
        <v>49350</v>
      </c>
      <c r="AD47" s="652">
        <f t="shared" si="4"/>
        <v>-130650</v>
      </c>
    </row>
    <row r="48" spans="1:30">
      <c r="A48" s="463" t="s">
        <v>23</v>
      </c>
      <c r="B48" s="348"/>
      <c r="C48" s="635">
        <v>18789268</v>
      </c>
      <c r="D48" s="636">
        <v>4183936</v>
      </c>
      <c r="E48" s="634">
        <f>SUM(E49:E62)</f>
        <v>340779.83</v>
      </c>
      <c r="F48" s="634">
        <f>F49+F50+F53+F54+F55+F56+F57+F58+F59+F60+F62</f>
        <v>1255224.56</v>
      </c>
      <c r="G48" s="634">
        <f>SUM(G49:G62)</f>
        <v>1244332.1599999997</v>
      </c>
      <c r="H48" s="634">
        <f t="shared" si="13"/>
        <v>2840336.55</v>
      </c>
      <c r="I48" s="634">
        <f t="shared" si="0"/>
        <v>-1343599.4500000002</v>
      </c>
      <c r="J48" s="654"/>
      <c r="K48" s="635">
        <v>4183936</v>
      </c>
      <c r="L48" s="634">
        <f>SUM(L49:L61)</f>
        <v>2089846.4400000002</v>
      </c>
      <c r="M48" s="634">
        <f t="shared" ref="M48:N48" si="16">SUM(M49:M61)</f>
        <v>462996.16000000003</v>
      </c>
      <c r="N48" s="634">
        <f t="shared" si="16"/>
        <v>1545025.1400000001</v>
      </c>
      <c r="O48" s="641">
        <f t="shared" si="11"/>
        <v>4097867.74</v>
      </c>
      <c r="P48" s="634">
        <f t="shared" si="12"/>
        <v>-86068.259999999776</v>
      </c>
      <c r="Q48" s="654"/>
      <c r="R48" s="635">
        <v>4183936</v>
      </c>
      <c r="S48" s="634">
        <f>SUM(S49:S61)</f>
        <v>1460942.03</v>
      </c>
      <c r="T48" s="634">
        <f>SUM(T49:T61)</f>
        <v>1417419.53</v>
      </c>
      <c r="U48" s="634">
        <f>SUM(U49:U61)</f>
        <v>1874832.58</v>
      </c>
      <c r="V48" s="634">
        <f t="shared" si="9"/>
        <v>4753194.1400000006</v>
      </c>
      <c r="W48" s="634">
        <f t="shared" si="10"/>
        <v>569258.1400000006</v>
      </c>
      <c r="X48" s="648"/>
      <c r="Y48" s="635">
        <v>4183936</v>
      </c>
      <c r="Z48" s="634">
        <f>SUM(Z49:Z65)</f>
        <v>2441067.5800000005</v>
      </c>
      <c r="AA48" s="634">
        <f>SUM(AA49:AA65)</f>
        <v>1188809.3599999999</v>
      </c>
      <c r="AB48" s="634">
        <f>SUM(AB49:AB61)</f>
        <v>3202313.5</v>
      </c>
      <c r="AC48" s="639">
        <f t="shared" si="6"/>
        <v>6832190.4400000004</v>
      </c>
      <c r="AD48" s="640">
        <f t="shared" si="4"/>
        <v>2648254.4400000004</v>
      </c>
    </row>
    <row r="49" spans="1:30">
      <c r="A49" s="408">
        <v>1</v>
      </c>
      <c r="B49" s="358" t="s">
        <v>7</v>
      </c>
      <c r="C49" s="642">
        <v>10425591</v>
      </c>
      <c r="D49" s="643">
        <v>2211489</v>
      </c>
      <c r="E49" s="633">
        <v>250586</v>
      </c>
      <c r="F49" s="633">
        <v>790427</v>
      </c>
      <c r="G49" s="633">
        <v>691472.5</v>
      </c>
      <c r="H49" s="632">
        <f t="shared" si="13"/>
        <v>1732485.5</v>
      </c>
      <c r="I49" s="632">
        <f t="shared" si="0"/>
        <v>-479003.5</v>
      </c>
      <c r="J49" s="653"/>
      <c r="K49" s="643">
        <v>2211489</v>
      </c>
      <c r="L49" s="633">
        <v>1236404</v>
      </c>
      <c r="M49" s="633">
        <v>84683</v>
      </c>
      <c r="N49" s="633">
        <v>1071386.77</v>
      </c>
      <c r="O49" s="645">
        <f t="shared" si="11"/>
        <v>2392473.77</v>
      </c>
      <c r="P49" s="646">
        <f t="shared" si="12"/>
        <v>180984.77000000002</v>
      </c>
      <c r="Q49" s="654"/>
      <c r="R49" s="643">
        <v>2211489</v>
      </c>
      <c r="S49" s="647">
        <v>616967.32999999996</v>
      </c>
      <c r="T49" s="647">
        <v>1051135.7</v>
      </c>
      <c r="U49" s="647">
        <v>977549</v>
      </c>
      <c r="V49" s="646">
        <f t="shared" si="9"/>
        <v>2645652.0299999998</v>
      </c>
      <c r="W49" s="646">
        <f t="shared" si="10"/>
        <v>434163.0299999998</v>
      </c>
      <c r="X49" s="648"/>
      <c r="Y49" s="649">
        <v>2211489</v>
      </c>
      <c r="Z49" s="647">
        <v>1146871</v>
      </c>
      <c r="AA49" s="647">
        <v>290422</v>
      </c>
      <c r="AB49" s="647">
        <v>2453164.5</v>
      </c>
      <c r="AC49" s="651">
        <f t="shared" si="6"/>
        <v>3890457.5</v>
      </c>
      <c r="AD49" s="652">
        <f t="shared" si="4"/>
        <v>1678968.5</v>
      </c>
    </row>
    <row r="50" spans="1:30">
      <c r="A50" s="408">
        <v>2</v>
      </c>
      <c r="B50" s="358" t="s">
        <v>16</v>
      </c>
      <c r="C50" s="642">
        <v>3127677</v>
      </c>
      <c r="D50" s="643">
        <v>663447</v>
      </c>
      <c r="E50" s="633"/>
      <c r="F50" s="633">
        <v>254041</v>
      </c>
      <c r="G50" s="633">
        <v>196006.7</v>
      </c>
      <c r="H50" s="632">
        <f t="shared" si="13"/>
        <v>450047.7</v>
      </c>
      <c r="I50" s="632">
        <f t="shared" si="0"/>
        <v>-213399.3</v>
      </c>
      <c r="J50" s="653"/>
      <c r="K50" s="643">
        <v>663447</v>
      </c>
      <c r="L50" s="633">
        <v>208977.57</v>
      </c>
      <c r="M50" s="633">
        <v>161887</v>
      </c>
      <c r="N50" s="633">
        <v>119429.77</v>
      </c>
      <c r="O50" s="645">
        <f t="shared" si="11"/>
        <v>490294.34</v>
      </c>
      <c r="P50" s="646">
        <f t="shared" si="12"/>
        <v>-173152.65999999997</v>
      </c>
      <c r="Q50" s="654"/>
      <c r="R50" s="643">
        <v>663447</v>
      </c>
      <c r="S50" s="647">
        <v>198334</v>
      </c>
      <c r="T50" s="647">
        <v>123395</v>
      </c>
      <c r="U50" s="647">
        <v>180000</v>
      </c>
      <c r="V50" s="646">
        <f t="shared" si="9"/>
        <v>501729</v>
      </c>
      <c r="W50" s="646">
        <f t="shared" si="10"/>
        <v>-161718</v>
      </c>
      <c r="X50" s="648"/>
      <c r="Y50" s="649">
        <v>663447</v>
      </c>
      <c r="Z50" s="647">
        <v>108966</v>
      </c>
      <c r="AA50" s="647">
        <v>122000</v>
      </c>
      <c r="AB50" s="647">
        <v>221149</v>
      </c>
      <c r="AC50" s="651">
        <f t="shared" si="6"/>
        <v>452115</v>
      </c>
      <c r="AD50" s="652">
        <f t="shared" si="4"/>
        <v>-211332</v>
      </c>
    </row>
    <row r="51" spans="1:30">
      <c r="A51" s="408">
        <v>3</v>
      </c>
      <c r="B51" s="358" t="s">
        <v>32</v>
      </c>
      <c r="C51" s="642">
        <v>1200000</v>
      </c>
      <c r="D51" s="643">
        <v>300000</v>
      </c>
      <c r="E51" s="633">
        <v>5750</v>
      </c>
      <c r="F51" s="633"/>
      <c r="G51" s="633">
        <v>96600</v>
      </c>
      <c r="H51" s="632">
        <f t="shared" si="13"/>
        <v>102350</v>
      </c>
      <c r="I51" s="632">
        <f t="shared" si="0"/>
        <v>-197650</v>
      </c>
      <c r="J51" s="653"/>
      <c r="K51" s="643">
        <v>300000</v>
      </c>
      <c r="L51" s="633">
        <v>59800</v>
      </c>
      <c r="M51" s="633"/>
      <c r="N51" s="633">
        <v>131100</v>
      </c>
      <c r="O51" s="645">
        <f t="shared" si="11"/>
        <v>190900</v>
      </c>
      <c r="P51" s="646">
        <f t="shared" si="12"/>
        <v>-109100</v>
      </c>
      <c r="Q51" s="654"/>
      <c r="R51" s="643">
        <v>300000</v>
      </c>
      <c r="S51" s="647">
        <v>82800</v>
      </c>
      <c r="T51" s="647">
        <v>96600</v>
      </c>
      <c r="U51" s="647">
        <v>82800</v>
      </c>
      <c r="V51" s="646">
        <f t="shared" si="9"/>
        <v>262200</v>
      </c>
      <c r="W51" s="646">
        <f t="shared" si="10"/>
        <v>-37800</v>
      </c>
      <c r="X51" s="648"/>
      <c r="Y51" s="649">
        <v>300000</v>
      </c>
      <c r="Z51" s="647">
        <v>584541</v>
      </c>
      <c r="AA51" s="647">
        <v>275973.74</v>
      </c>
      <c r="AB51" s="647">
        <v>430000</v>
      </c>
      <c r="AC51" s="651">
        <f t="shared" si="6"/>
        <v>1290514.74</v>
      </c>
      <c r="AD51" s="652">
        <f t="shared" si="4"/>
        <v>990514.74</v>
      </c>
    </row>
    <row r="52" spans="1:30">
      <c r="A52" s="408">
        <v>4</v>
      </c>
      <c r="B52" s="358" t="s">
        <v>38</v>
      </c>
      <c r="C52" s="642">
        <v>360000</v>
      </c>
      <c r="D52" s="643">
        <v>90000</v>
      </c>
      <c r="E52" s="633"/>
      <c r="F52" s="633"/>
      <c r="G52" s="633">
        <v>28992</v>
      </c>
      <c r="H52" s="632">
        <f t="shared" si="13"/>
        <v>28992</v>
      </c>
      <c r="I52" s="632">
        <f t="shared" si="0"/>
        <v>-61008</v>
      </c>
      <c r="J52" s="653"/>
      <c r="K52" s="643">
        <v>90000</v>
      </c>
      <c r="L52" s="633">
        <v>29173</v>
      </c>
      <c r="M52" s="633">
        <v>18060</v>
      </c>
      <c r="N52" s="633">
        <v>26326.77</v>
      </c>
      <c r="O52" s="645">
        <f t="shared" si="11"/>
        <v>73559.77</v>
      </c>
      <c r="P52" s="646">
        <f t="shared" si="12"/>
        <v>-16440.229999999996</v>
      </c>
      <c r="Q52" s="654"/>
      <c r="R52" s="643">
        <v>90000</v>
      </c>
      <c r="S52" s="647"/>
      <c r="T52" s="647">
        <v>24840</v>
      </c>
      <c r="U52" s="647">
        <v>20000</v>
      </c>
      <c r="V52" s="646">
        <f t="shared" si="9"/>
        <v>44840</v>
      </c>
      <c r="W52" s="646">
        <f t="shared" si="10"/>
        <v>-45160</v>
      </c>
      <c r="X52" s="648"/>
      <c r="Y52" s="649">
        <v>90000</v>
      </c>
      <c r="Z52" s="647">
        <v>108966.05</v>
      </c>
      <c r="AA52" s="647">
        <v>51232.4</v>
      </c>
      <c r="AB52" s="647">
        <v>30000</v>
      </c>
      <c r="AC52" s="651">
        <f t="shared" si="6"/>
        <v>190198.45</v>
      </c>
      <c r="AD52" s="652">
        <f t="shared" si="4"/>
        <v>100198.45000000001</v>
      </c>
    </row>
    <row r="53" spans="1:30">
      <c r="A53" s="408">
        <v>5</v>
      </c>
      <c r="B53" s="358" t="s">
        <v>9</v>
      </c>
      <c r="C53" s="642">
        <v>180000</v>
      </c>
      <c r="D53" s="643">
        <v>45000</v>
      </c>
      <c r="E53" s="633">
        <v>12793.83</v>
      </c>
      <c r="F53" s="633">
        <v>2716.24</v>
      </c>
      <c r="G53" s="633">
        <v>23337.57</v>
      </c>
      <c r="H53" s="632">
        <f t="shared" si="13"/>
        <v>38847.64</v>
      </c>
      <c r="I53" s="632">
        <f t="shared" si="0"/>
        <v>-6152.3600000000006</v>
      </c>
      <c r="J53" s="653"/>
      <c r="K53" s="643">
        <v>45000</v>
      </c>
      <c r="L53" s="633">
        <v>13040</v>
      </c>
      <c r="M53" s="633">
        <v>3717.71</v>
      </c>
      <c r="N53" s="633">
        <v>23676.05</v>
      </c>
      <c r="O53" s="645">
        <f t="shared" si="11"/>
        <v>40433.759999999995</v>
      </c>
      <c r="P53" s="646">
        <f t="shared" si="12"/>
        <v>-4566.2400000000052</v>
      </c>
      <c r="Q53" s="654"/>
      <c r="R53" s="643">
        <v>45000</v>
      </c>
      <c r="S53" s="647">
        <v>13732.93</v>
      </c>
      <c r="T53" s="647">
        <v>3455.09</v>
      </c>
      <c r="U53" s="647">
        <v>23314.32</v>
      </c>
      <c r="V53" s="646">
        <f t="shared" si="9"/>
        <v>40502.339999999997</v>
      </c>
      <c r="W53" s="646">
        <f t="shared" si="10"/>
        <v>-4497.6600000000035</v>
      </c>
      <c r="X53" s="648"/>
      <c r="Y53" s="649">
        <v>45000</v>
      </c>
      <c r="Z53" s="647">
        <v>13970.29</v>
      </c>
      <c r="AA53" s="647">
        <v>14132.48</v>
      </c>
      <c r="AB53" s="647">
        <v>15000</v>
      </c>
      <c r="AC53" s="651">
        <f t="shared" si="6"/>
        <v>43102.770000000004</v>
      </c>
      <c r="AD53" s="652">
        <f t="shared" si="4"/>
        <v>-1897.2299999999959</v>
      </c>
    </row>
    <row r="54" spans="1:30">
      <c r="A54" s="408">
        <v>6</v>
      </c>
      <c r="B54" s="358" t="s">
        <v>15</v>
      </c>
      <c r="C54" s="642">
        <v>1440000</v>
      </c>
      <c r="D54" s="643">
        <v>360000</v>
      </c>
      <c r="E54" s="633">
        <v>10000</v>
      </c>
      <c r="F54" s="633">
        <v>122040.32000000001</v>
      </c>
      <c r="G54" s="633"/>
      <c r="H54" s="632">
        <f t="shared" si="13"/>
        <v>132040.32000000001</v>
      </c>
      <c r="I54" s="632">
        <f t="shared" si="0"/>
        <v>-227959.67999999999</v>
      </c>
      <c r="J54" s="653"/>
      <c r="K54" s="643">
        <v>360000</v>
      </c>
      <c r="L54" s="633">
        <v>326857.68</v>
      </c>
      <c r="M54" s="633">
        <v>5400</v>
      </c>
      <c r="N54" s="633">
        <v>130220.97</v>
      </c>
      <c r="O54" s="645">
        <f t="shared" si="11"/>
        <v>462478.65</v>
      </c>
      <c r="P54" s="646">
        <f t="shared" si="12"/>
        <v>102478.65000000002</v>
      </c>
      <c r="Q54" s="654"/>
      <c r="R54" s="643">
        <v>360000</v>
      </c>
      <c r="S54" s="647">
        <v>239328.77</v>
      </c>
      <c r="T54" s="657">
        <v>89143.74</v>
      </c>
      <c r="U54" s="647">
        <v>373218.83</v>
      </c>
      <c r="V54" s="646">
        <f t="shared" si="9"/>
        <v>701691.34000000008</v>
      </c>
      <c r="W54" s="646">
        <f t="shared" si="10"/>
        <v>341691.34000000008</v>
      </c>
      <c r="X54" s="648"/>
      <c r="Y54" s="649">
        <v>360000</v>
      </c>
      <c r="Z54" s="647">
        <v>30632.84</v>
      </c>
      <c r="AA54" s="647">
        <v>271003.8</v>
      </c>
      <c r="AB54" s="647"/>
      <c r="AC54" s="651">
        <f t="shared" si="6"/>
        <v>301636.64</v>
      </c>
      <c r="AD54" s="652">
        <f t="shared" si="4"/>
        <v>-58363.359999999986</v>
      </c>
    </row>
    <row r="55" spans="1:30">
      <c r="A55" s="408">
        <v>7</v>
      </c>
      <c r="B55" s="358" t="s">
        <v>10</v>
      </c>
      <c r="C55" s="642">
        <v>360000</v>
      </c>
      <c r="D55" s="643">
        <v>90000</v>
      </c>
      <c r="E55" s="633">
        <v>55000</v>
      </c>
      <c r="F55" s="633">
        <v>86000</v>
      </c>
      <c r="G55" s="633">
        <v>30905.8</v>
      </c>
      <c r="H55" s="632">
        <f t="shared" si="13"/>
        <v>171905.8</v>
      </c>
      <c r="I55" s="632">
        <f t="shared" si="0"/>
        <v>81905.799999999988</v>
      </c>
      <c r="J55" s="653"/>
      <c r="K55" s="643">
        <v>90000</v>
      </c>
      <c r="L55" s="633">
        <v>6924.8</v>
      </c>
      <c r="M55" s="633">
        <v>124900</v>
      </c>
      <c r="N55" s="633">
        <v>8000</v>
      </c>
      <c r="O55" s="645">
        <f t="shared" si="11"/>
        <v>139824.79999999999</v>
      </c>
      <c r="P55" s="646">
        <f t="shared" si="12"/>
        <v>49824.799999999988</v>
      </c>
      <c r="Q55" s="654"/>
      <c r="R55" s="643">
        <v>90000</v>
      </c>
      <c r="S55" s="647">
        <v>80330</v>
      </c>
      <c r="T55" s="647"/>
      <c r="U55" s="647">
        <v>153700</v>
      </c>
      <c r="V55" s="646">
        <f t="shared" si="9"/>
        <v>234030</v>
      </c>
      <c r="W55" s="646">
        <f t="shared" si="10"/>
        <v>144030</v>
      </c>
      <c r="X55" s="648"/>
      <c r="Y55" s="649">
        <v>90000</v>
      </c>
      <c r="Z55" s="647">
        <v>143304.1</v>
      </c>
      <c r="AA55" s="647">
        <v>114000</v>
      </c>
      <c r="AB55" s="647">
        <v>30000</v>
      </c>
      <c r="AC55" s="651">
        <f t="shared" si="6"/>
        <v>287304.09999999998</v>
      </c>
      <c r="AD55" s="652">
        <f t="shared" si="4"/>
        <v>197304.09999999998</v>
      </c>
    </row>
    <row r="56" spans="1:30">
      <c r="A56" s="408">
        <v>8</v>
      </c>
      <c r="B56" s="358" t="s">
        <v>13</v>
      </c>
      <c r="C56" s="642">
        <v>60000</v>
      </c>
      <c r="D56" s="643">
        <v>15000</v>
      </c>
      <c r="E56" s="633">
        <v>6650</v>
      </c>
      <c r="F56" s="633"/>
      <c r="G56" s="633">
        <v>3597.7</v>
      </c>
      <c r="H56" s="632">
        <f t="shared" si="13"/>
        <v>10247.700000000001</v>
      </c>
      <c r="I56" s="632">
        <f t="shared" si="0"/>
        <v>-4752.2999999999993</v>
      </c>
      <c r="J56" s="653"/>
      <c r="K56" s="643">
        <v>15000</v>
      </c>
      <c r="L56" s="633">
        <v>8467.1</v>
      </c>
      <c r="M56" s="633"/>
      <c r="N56" s="633">
        <v>20665</v>
      </c>
      <c r="O56" s="645">
        <f t="shared" si="11"/>
        <v>29132.1</v>
      </c>
      <c r="P56" s="646">
        <f t="shared" si="12"/>
        <v>14132.099999999999</v>
      </c>
      <c r="Q56" s="654"/>
      <c r="R56" s="643">
        <v>15000</v>
      </c>
      <c r="S56" s="647"/>
      <c r="T56" s="647"/>
      <c r="U56" s="647">
        <v>29250.43</v>
      </c>
      <c r="V56" s="646">
        <f t="shared" si="9"/>
        <v>29250.43</v>
      </c>
      <c r="W56" s="646">
        <f t="shared" si="10"/>
        <v>14250.43</v>
      </c>
      <c r="X56" s="648"/>
      <c r="Y56" s="649">
        <v>15000</v>
      </c>
      <c r="Z56" s="647">
        <v>50959.41</v>
      </c>
      <c r="AA56" s="647">
        <v>38550</v>
      </c>
      <c r="AB56" s="647">
        <v>10000</v>
      </c>
      <c r="AC56" s="651">
        <f t="shared" si="6"/>
        <v>99509.41</v>
      </c>
      <c r="AD56" s="652">
        <f t="shared" si="4"/>
        <v>84509.41</v>
      </c>
    </row>
    <row r="57" spans="1:30">
      <c r="A57" s="408">
        <v>9</v>
      </c>
      <c r="B57" s="358" t="s">
        <v>24</v>
      </c>
      <c r="C57" s="642">
        <v>180000</v>
      </c>
      <c r="D57" s="643">
        <v>45000</v>
      </c>
      <c r="E57" s="633"/>
      <c r="F57" s="633"/>
      <c r="G57" s="633">
        <v>156854</v>
      </c>
      <c r="H57" s="632">
        <f t="shared" si="13"/>
        <v>156854</v>
      </c>
      <c r="I57" s="632">
        <f t="shared" si="0"/>
        <v>111854</v>
      </c>
      <c r="J57" s="653"/>
      <c r="K57" s="643">
        <v>45000</v>
      </c>
      <c r="L57" s="633">
        <v>157271</v>
      </c>
      <c r="M57" s="633"/>
      <c r="N57" s="633"/>
      <c r="O57" s="645">
        <f t="shared" si="11"/>
        <v>157271</v>
      </c>
      <c r="P57" s="646">
        <f t="shared" si="12"/>
        <v>112271</v>
      </c>
      <c r="Q57" s="654"/>
      <c r="R57" s="643">
        <v>45000</v>
      </c>
      <c r="S57" s="647">
        <v>156854</v>
      </c>
      <c r="T57" s="647"/>
      <c r="U57" s="647"/>
      <c r="V57" s="646">
        <f t="shared" si="9"/>
        <v>156854</v>
      </c>
      <c r="W57" s="646">
        <f t="shared" si="10"/>
        <v>111854</v>
      </c>
      <c r="X57" s="648"/>
      <c r="Y57" s="649">
        <v>45000</v>
      </c>
      <c r="Z57" s="647">
        <v>156438</v>
      </c>
      <c r="AA57" s="647"/>
      <c r="AB57" s="647"/>
      <c r="AC57" s="651">
        <f t="shared" si="6"/>
        <v>156438</v>
      </c>
      <c r="AD57" s="652">
        <f t="shared" si="4"/>
        <v>111438</v>
      </c>
    </row>
    <row r="58" spans="1:30">
      <c r="A58" s="408">
        <v>10</v>
      </c>
      <c r="B58" s="358" t="s">
        <v>25</v>
      </c>
      <c r="C58" s="642">
        <v>640000</v>
      </c>
      <c r="D58" s="643">
        <v>160000</v>
      </c>
      <c r="E58" s="633"/>
      <c r="F58" s="633"/>
      <c r="G58" s="633"/>
      <c r="H58" s="632">
        <f t="shared" si="13"/>
        <v>0</v>
      </c>
      <c r="I58" s="632">
        <f t="shared" si="0"/>
        <v>-160000</v>
      </c>
      <c r="J58" s="653"/>
      <c r="K58" s="643">
        <v>160000</v>
      </c>
      <c r="L58" s="633">
        <v>0</v>
      </c>
      <c r="M58" s="633"/>
      <c r="N58" s="633"/>
      <c r="O58" s="645">
        <f t="shared" si="11"/>
        <v>0</v>
      </c>
      <c r="P58" s="646">
        <f t="shared" si="12"/>
        <v>-160000</v>
      </c>
      <c r="Q58" s="654"/>
      <c r="R58" s="643">
        <v>160000</v>
      </c>
      <c r="S58" s="647"/>
      <c r="T58" s="647"/>
      <c r="U58" s="647"/>
      <c r="V58" s="646">
        <f t="shared" si="9"/>
        <v>0</v>
      </c>
      <c r="W58" s="646">
        <f t="shared" si="10"/>
        <v>-160000</v>
      </c>
      <c r="X58" s="648"/>
      <c r="Y58" s="649">
        <v>160000</v>
      </c>
      <c r="Z58" s="647"/>
      <c r="AA58" s="647"/>
      <c r="AB58" s="647"/>
      <c r="AC58" s="651">
        <f t="shared" si="6"/>
        <v>0</v>
      </c>
      <c r="AD58" s="652">
        <f t="shared" si="4"/>
        <v>-160000</v>
      </c>
    </row>
    <row r="59" spans="1:30">
      <c r="A59" s="408">
        <v>11</v>
      </c>
      <c r="B59" s="358" t="s">
        <v>14</v>
      </c>
      <c r="C59" s="642">
        <v>60000</v>
      </c>
      <c r="D59" s="643">
        <v>15000</v>
      </c>
      <c r="E59" s="633"/>
      <c r="F59" s="633"/>
      <c r="G59" s="633">
        <v>16565.89</v>
      </c>
      <c r="H59" s="632">
        <f t="shared" si="13"/>
        <v>16565.89</v>
      </c>
      <c r="I59" s="632">
        <f t="shared" si="0"/>
        <v>1565.8899999999994</v>
      </c>
      <c r="J59" s="653"/>
      <c r="K59" s="643">
        <v>15000</v>
      </c>
      <c r="L59" s="633">
        <v>42931.29</v>
      </c>
      <c r="M59" s="633">
        <v>10569.77</v>
      </c>
      <c r="N59" s="633">
        <v>14219.81</v>
      </c>
      <c r="O59" s="645">
        <f t="shared" si="11"/>
        <v>67720.87</v>
      </c>
      <c r="P59" s="646">
        <f t="shared" si="12"/>
        <v>52720.869999999995</v>
      </c>
      <c r="Q59" s="654"/>
      <c r="R59" s="643">
        <v>15000</v>
      </c>
      <c r="S59" s="647"/>
      <c r="T59" s="647"/>
      <c r="U59" s="647"/>
      <c r="V59" s="646">
        <f t="shared" si="9"/>
        <v>0</v>
      </c>
      <c r="W59" s="646">
        <f t="shared" si="10"/>
        <v>-15000</v>
      </c>
      <c r="X59" s="648"/>
      <c r="Y59" s="649">
        <v>15000</v>
      </c>
      <c r="Z59" s="647">
        <v>36418.89</v>
      </c>
      <c r="AA59" s="647">
        <v>11494.94</v>
      </c>
      <c r="AB59" s="647">
        <v>10000</v>
      </c>
      <c r="AC59" s="651">
        <f t="shared" si="6"/>
        <v>57913.83</v>
      </c>
      <c r="AD59" s="652">
        <f t="shared" si="4"/>
        <v>42913.83</v>
      </c>
    </row>
    <row r="60" spans="1:30">
      <c r="A60" s="408">
        <v>12</v>
      </c>
      <c r="B60" s="358" t="s">
        <v>27</v>
      </c>
      <c r="C60" s="642">
        <v>36000</v>
      </c>
      <c r="D60" s="643">
        <v>9000</v>
      </c>
      <c r="E60" s="633"/>
      <c r="F60" s="633"/>
      <c r="G60" s="633"/>
      <c r="H60" s="632">
        <f t="shared" si="13"/>
        <v>0</v>
      </c>
      <c r="I60" s="632">
        <f t="shared" si="0"/>
        <v>-9000</v>
      </c>
      <c r="J60" s="653"/>
      <c r="K60" s="643">
        <v>9000</v>
      </c>
      <c r="L60" s="633">
        <v>0</v>
      </c>
      <c r="M60" s="633">
        <v>53778.68</v>
      </c>
      <c r="N60" s="633"/>
      <c r="O60" s="645">
        <f t="shared" si="11"/>
        <v>53778.68</v>
      </c>
      <c r="P60" s="646">
        <f t="shared" si="12"/>
        <v>44778.68</v>
      </c>
      <c r="Q60" s="654"/>
      <c r="R60" s="643">
        <v>9000</v>
      </c>
      <c r="S60" s="647">
        <v>72595</v>
      </c>
      <c r="T60" s="647">
        <v>28850</v>
      </c>
      <c r="U60" s="647"/>
      <c r="V60" s="646">
        <f t="shared" si="9"/>
        <v>101445</v>
      </c>
      <c r="W60" s="646">
        <f t="shared" si="10"/>
        <v>92445</v>
      </c>
      <c r="X60" s="648"/>
      <c r="Y60" s="649">
        <v>9000</v>
      </c>
      <c r="Z60" s="647">
        <v>60000</v>
      </c>
      <c r="AA60" s="647"/>
      <c r="AB60" s="647">
        <v>3000</v>
      </c>
      <c r="AC60" s="651">
        <f t="shared" si="6"/>
        <v>63000</v>
      </c>
      <c r="AD60" s="652">
        <f t="shared" si="4"/>
        <v>54000</v>
      </c>
    </row>
    <row r="61" spans="1:30">
      <c r="A61" s="408">
        <v>13</v>
      </c>
      <c r="B61" s="358" t="s">
        <v>29</v>
      </c>
      <c r="C61" s="642">
        <v>720000</v>
      </c>
      <c r="D61" s="643">
        <v>180000</v>
      </c>
      <c r="E61" s="633"/>
      <c r="F61" s="633"/>
      <c r="G61" s="633"/>
      <c r="H61" s="632">
        <f t="shared" si="13"/>
        <v>0</v>
      </c>
      <c r="I61" s="632">
        <f t="shared" si="0"/>
        <v>-180000</v>
      </c>
      <c r="J61" s="653"/>
      <c r="K61" s="643">
        <v>180000</v>
      </c>
      <c r="L61" s="633">
        <v>0</v>
      </c>
      <c r="M61" s="633"/>
      <c r="N61" s="633"/>
      <c r="O61" s="645">
        <f t="shared" si="11"/>
        <v>0</v>
      </c>
      <c r="P61" s="646">
        <f t="shared" si="12"/>
        <v>-180000</v>
      </c>
      <c r="Q61" s="654"/>
      <c r="R61" s="643">
        <v>180000</v>
      </c>
      <c r="S61" s="647"/>
      <c r="T61" s="647"/>
      <c r="U61" s="647">
        <v>35000</v>
      </c>
      <c r="V61" s="646">
        <f t="shared" si="9"/>
        <v>35000</v>
      </c>
      <c r="W61" s="646">
        <f t="shared" si="10"/>
        <v>-145000</v>
      </c>
      <c r="X61" s="648"/>
      <c r="Y61" s="649">
        <v>180000</v>
      </c>
      <c r="Z61" s="647"/>
      <c r="AA61" s="647"/>
      <c r="AB61" s="647"/>
      <c r="AC61" s="651">
        <f t="shared" si="6"/>
        <v>0</v>
      </c>
      <c r="AD61" s="652">
        <f t="shared" si="4"/>
        <v>-180000</v>
      </c>
    </row>
    <row r="62" spans="1:30">
      <c r="A62" s="408"/>
      <c r="B62" s="466"/>
      <c r="C62" s="467"/>
      <c r="D62" s="468"/>
      <c r="E62" s="469"/>
      <c r="F62" s="469"/>
      <c r="G62" s="469"/>
      <c r="H62" s="464">
        <f t="shared" si="13"/>
        <v>0</v>
      </c>
      <c r="I62" s="393">
        <f t="shared" si="0"/>
        <v>0</v>
      </c>
      <c r="J62" s="470"/>
      <c r="K62" s="471"/>
      <c r="L62" s="472"/>
      <c r="M62" s="473"/>
      <c r="N62" s="473"/>
      <c r="O62" s="465">
        <f t="shared" si="11"/>
        <v>0</v>
      </c>
      <c r="P62" s="414">
        <f t="shared" si="12"/>
        <v>0</v>
      </c>
      <c r="Q62" s="406"/>
      <c r="R62" s="471"/>
      <c r="S62" s="413"/>
      <c r="T62" s="413"/>
      <c r="U62" s="413"/>
      <c r="V62" s="414">
        <f t="shared" si="9"/>
        <v>0</v>
      </c>
      <c r="W62" s="414">
        <f t="shared" si="10"/>
        <v>0</v>
      </c>
      <c r="X62" s="407"/>
      <c r="Y62" s="474"/>
      <c r="Z62" s="413"/>
      <c r="AA62" s="413"/>
      <c r="AB62" s="413"/>
      <c r="AC62" s="475"/>
      <c r="AD62" s="418">
        <f t="shared" si="4"/>
        <v>0</v>
      </c>
    </row>
    <row r="63" spans="1:30">
      <c r="A63" s="408"/>
      <c r="B63" s="476"/>
      <c r="C63" s="477"/>
      <c r="D63" s="478"/>
      <c r="E63" s="419"/>
      <c r="F63" s="419"/>
      <c r="G63" s="419"/>
      <c r="H63" s="464">
        <f t="shared" si="13"/>
        <v>0</v>
      </c>
      <c r="I63" s="393">
        <f t="shared" si="0"/>
        <v>0</v>
      </c>
      <c r="J63" s="406"/>
      <c r="K63" s="479"/>
      <c r="L63" s="410"/>
      <c r="M63" s="433"/>
      <c r="N63" s="433"/>
      <c r="O63" s="465">
        <f t="shared" si="11"/>
        <v>0</v>
      </c>
      <c r="P63" s="414">
        <f t="shared" si="12"/>
        <v>0</v>
      </c>
      <c r="Q63" s="406"/>
      <c r="R63" s="479"/>
      <c r="S63" s="413"/>
      <c r="T63" s="413"/>
      <c r="U63" s="413"/>
      <c r="V63" s="414">
        <f t="shared" si="9"/>
        <v>0</v>
      </c>
      <c r="W63" s="414">
        <f t="shared" si="10"/>
        <v>0</v>
      </c>
      <c r="X63" s="407"/>
      <c r="Y63" s="480"/>
      <c r="Z63" s="413"/>
      <c r="AA63" s="413"/>
      <c r="AB63" s="413"/>
      <c r="AC63" s="475"/>
      <c r="AD63" s="418">
        <f t="shared" si="4"/>
        <v>0</v>
      </c>
    </row>
    <row r="64" spans="1:30">
      <c r="A64" s="408"/>
      <c r="B64" s="476"/>
      <c r="C64" s="477"/>
      <c r="D64" s="478"/>
      <c r="E64" s="419"/>
      <c r="F64" s="419"/>
      <c r="G64" s="419"/>
      <c r="H64" s="464">
        <f t="shared" si="13"/>
        <v>0</v>
      </c>
      <c r="I64" s="393">
        <f t="shared" si="0"/>
        <v>0</v>
      </c>
      <c r="J64" s="406"/>
      <c r="K64" s="479"/>
      <c r="L64" s="410"/>
      <c r="M64" s="433"/>
      <c r="N64" s="433"/>
      <c r="O64" s="465">
        <f t="shared" si="11"/>
        <v>0</v>
      </c>
      <c r="P64" s="414">
        <f t="shared" si="12"/>
        <v>0</v>
      </c>
      <c r="Q64" s="406"/>
      <c r="R64" s="479"/>
      <c r="S64" s="413"/>
      <c r="T64" s="413"/>
      <c r="U64" s="413"/>
      <c r="V64" s="414">
        <f t="shared" si="9"/>
        <v>0</v>
      </c>
      <c r="W64" s="414">
        <f t="shared" si="10"/>
        <v>0</v>
      </c>
      <c r="X64" s="407"/>
      <c r="Y64" s="480"/>
      <c r="Z64" s="413"/>
      <c r="AA64" s="413"/>
      <c r="AB64" s="413"/>
      <c r="AC64" s="475"/>
      <c r="AD64" s="418">
        <f t="shared" si="4"/>
        <v>0</v>
      </c>
    </row>
    <row r="65" spans="1:30" s="378" customFormat="1">
      <c r="A65" s="430"/>
      <c r="B65" s="431"/>
      <c r="C65" s="481"/>
      <c r="D65" s="481"/>
      <c r="E65" s="392"/>
      <c r="F65" s="392"/>
      <c r="G65" s="392"/>
      <c r="H65" s="464"/>
      <c r="I65" s="393"/>
      <c r="J65" s="461"/>
      <c r="K65" s="432"/>
      <c r="L65" s="482"/>
      <c r="M65" s="483"/>
      <c r="N65" s="483"/>
      <c r="O65" s="465"/>
      <c r="P65" s="414">
        <f t="shared" si="12"/>
        <v>0</v>
      </c>
      <c r="Q65" s="461"/>
      <c r="R65" s="432"/>
      <c r="S65" s="414"/>
      <c r="T65" s="414"/>
      <c r="U65" s="414"/>
      <c r="V65" s="414">
        <f t="shared" si="9"/>
        <v>0</v>
      </c>
      <c r="W65" s="414">
        <f t="shared" si="10"/>
        <v>0</v>
      </c>
      <c r="X65" s="462"/>
      <c r="Y65" s="435"/>
      <c r="Z65" s="414"/>
      <c r="AA65" s="414"/>
      <c r="AB65" s="414"/>
      <c r="AC65" s="475"/>
      <c r="AD65" s="418">
        <f t="shared" si="4"/>
        <v>0</v>
      </c>
    </row>
    <row r="66" spans="1:30" s="378" customFormat="1">
      <c r="A66" s="484"/>
      <c r="B66" s="356"/>
      <c r="C66" s="485"/>
      <c r="D66" s="485"/>
      <c r="E66" s="439"/>
      <c r="F66" s="439"/>
      <c r="G66" s="439"/>
      <c r="H66" s="486"/>
      <c r="I66" s="440"/>
      <c r="J66" s="461"/>
      <c r="K66" s="343">
        <v>0</v>
      </c>
      <c r="L66" s="487"/>
      <c r="M66" s="487"/>
      <c r="N66" s="487"/>
      <c r="O66" s="443"/>
      <c r="P66" s="447"/>
      <c r="Q66" s="344"/>
      <c r="R66" s="343"/>
      <c r="S66" s="447"/>
      <c r="T66" s="447"/>
      <c r="U66" s="447"/>
      <c r="V66" s="447">
        <f t="shared" si="9"/>
        <v>0</v>
      </c>
      <c r="W66" s="447">
        <f t="shared" si="10"/>
        <v>0</v>
      </c>
      <c r="X66" s="462"/>
      <c r="Y66" s="343"/>
      <c r="Z66" s="447"/>
      <c r="AA66" s="447">
        <f>AA71+AA21</f>
        <v>2879082.9699999997</v>
      </c>
      <c r="AB66" s="447"/>
      <c r="AC66" s="488"/>
      <c r="AD66" s="489"/>
    </row>
    <row r="67" spans="1:30" s="378" customFormat="1">
      <c r="A67" s="430"/>
      <c r="B67" s="431"/>
      <c r="C67" s="481"/>
      <c r="D67" s="481"/>
      <c r="E67" s="392"/>
      <c r="F67" s="395"/>
      <c r="G67" s="392"/>
      <c r="H67" s="464"/>
      <c r="I67" s="393"/>
      <c r="J67" s="461"/>
      <c r="K67" s="432">
        <v>0</v>
      </c>
      <c r="L67" s="482"/>
      <c r="M67" s="483"/>
      <c r="N67" s="490"/>
      <c r="O67" s="465"/>
      <c r="P67" s="414">
        <f t="shared" si="12"/>
        <v>0</v>
      </c>
      <c r="Q67" s="461"/>
      <c r="R67" s="432">
        <v>0</v>
      </c>
      <c r="S67" s="491">
        <v>1705917.9</v>
      </c>
      <c r="T67" s="492"/>
      <c r="U67" s="493"/>
      <c r="V67" s="414">
        <f t="shared" si="9"/>
        <v>1705917.9</v>
      </c>
      <c r="W67" s="414">
        <f t="shared" si="10"/>
        <v>1705917.9</v>
      </c>
      <c r="X67" s="462"/>
      <c r="Y67" s="432">
        <v>0</v>
      </c>
      <c r="Z67" s="434"/>
      <c r="AA67" s="434"/>
      <c r="AB67" s="434"/>
      <c r="AC67" s="494"/>
      <c r="AD67" s="495"/>
    </row>
    <row r="68" spans="1:30">
      <c r="A68" s="430"/>
      <c r="B68" s="431"/>
      <c r="C68" s="409"/>
      <c r="D68" s="496"/>
      <c r="E68" s="419"/>
      <c r="F68" s="497"/>
      <c r="G68" s="419"/>
      <c r="H68" s="464">
        <f t="shared" si="13"/>
        <v>0</v>
      </c>
      <c r="I68" s="393">
        <f t="shared" si="0"/>
        <v>0</v>
      </c>
      <c r="J68" s="406"/>
      <c r="K68" s="498">
        <v>0</v>
      </c>
      <c r="L68" s="499">
        <v>-643683.06999999995</v>
      </c>
      <c r="M68" s="500"/>
      <c r="N68" s="501"/>
      <c r="O68" s="465">
        <f t="shared" si="11"/>
        <v>-643683.06999999995</v>
      </c>
      <c r="P68" s="414">
        <f t="shared" si="12"/>
        <v>-643683.06999999995</v>
      </c>
      <c r="Q68" s="406"/>
      <c r="R68" s="498">
        <v>0</v>
      </c>
      <c r="S68" s="502"/>
      <c r="T68" s="491">
        <v>51147.5</v>
      </c>
      <c r="U68" s="503">
        <v>149634</v>
      </c>
      <c r="V68" s="414">
        <f t="shared" si="9"/>
        <v>200781.5</v>
      </c>
      <c r="W68" s="414">
        <f t="shared" si="10"/>
        <v>200781.5</v>
      </c>
      <c r="X68" s="407"/>
      <c r="Y68" s="498">
        <v>0</v>
      </c>
      <c r="Z68" s="500">
        <v>134100</v>
      </c>
      <c r="AA68" s="436">
        <v>149634</v>
      </c>
      <c r="AB68" s="433"/>
      <c r="AC68" s="494"/>
      <c r="AD68" s="476"/>
    </row>
    <row r="69" spans="1:30">
      <c r="A69" s="430"/>
      <c r="B69" s="431"/>
      <c r="C69" s="409"/>
      <c r="D69" s="496"/>
      <c r="E69" s="419"/>
      <c r="F69" s="504">
        <v>-122040.32000000001</v>
      </c>
      <c r="G69" s="419"/>
      <c r="H69" s="464">
        <f>SUM(F69:G69)</f>
        <v>-122040.32000000001</v>
      </c>
      <c r="I69" s="393"/>
      <c r="J69" s="406"/>
      <c r="K69" s="498"/>
      <c r="L69" s="505"/>
      <c r="M69" s="501">
        <v>370925.29</v>
      </c>
      <c r="N69" s="501">
        <v>1185618.8799999999</v>
      </c>
      <c r="O69" s="465">
        <f>SUM(L69:N69)</f>
        <v>1556544.17</v>
      </c>
      <c r="P69" s="414"/>
      <c r="Q69" s="406"/>
      <c r="R69" s="498"/>
      <c r="S69" s="502"/>
      <c r="T69" s="502"/>
      <c r="U69" s="506"/>
      <c r="V69" s="414"/>
      <c r="W69" s="414"/>
      <c r="X69" s="407"/>
      <c r="Y69" s="498"/>
      <c r="Z69" s="500">
        <v>2658615.83</v>
      </c>
      <c r="AA69" s="433"/>
      <c r="AB69" s="433"/>
      <c r="AC69" s="494"/>
      <c r="AD69" s="476"/>
    </row>
    <row r="70" spans="1:30" ht="13.5" thickBot="1">
      <c r="A70" s="507"/>
      <c r="B70" s="508"/>
      <c r="C70" s="509"/>
      <c r="D70" s="510"/>
      <c r="E70" s="511"/>
      <c r="F70" s="512"/>
      <c r="G70" s="511"/>
      <c r="H70" s="513"/>
      <c r="I70" s="514"/>
      <c r="J70" s="406"/>
      <c r="K70" s="515"/>
      <c r="L70" s="516"/>
      <c r="M70" s="517"/>
      <c r="N70" s="517"/>
      <c r="O70" s="518"/>
      <c r="P70" s="519"/>
      <c r="Q70" s="406"/>
      <c r="R70" s="515"/>
      <c r="S70" s="520"/>
      <c r="T70" s="521"/>
      <c r="U70" s="522"/>
      <c r="V70" s="519"/>
      <c r="W70" s="519"/>
      <c r="X70" s="407"/>
      <c r="Y70" s="515"/>
      <c r="Z70" s="454"/>
      <c r="AA70" s="454"/>
      <c r="AB70" s="454"/>
      <c r="AC70" s="523"/>
      <c r="AD70" s="476"/>
    </row>
    <row r="71" spans="1:30" ht="13.5" thickBot="1">
      <c r="A71" s="524" t="s">
        <v>49</v>
      </c>
      <c r="B71" s="525"/>
      <c r="C71" s="526"/>
      <c r="D71" s="527"/>
      <c r="E71" s="528"/>
      <c r="F71" s="529">
        <f>SUM(F67:F70)</f>
        <v>-122040.32000000001</v>
      </c>
      <c r="G71" s="528"/>
      <c r="H71" s="530">
        <f>SUM(F71:G71)</f>
        <v>-122040.32000000001</v>
      </c>
      <c r="I71" s="531"/>
      <c r="J71" s="532"/>
      <c r="K71" s="533"/>
      <c r="L71" s="534">
        <f>SUM(L67:L70)</f>
        <v>-643683.06999999995</v>
      </c>
      <c r="M71" s="534">
        <f>SUM(M67:M70)</f>
        <v>370925.29</v>
      </c>
      <c r="N71" s="534">
        <f>SUM(N67:N70)</f>
        <v>1185618.8799999999</v>
      </c>
      <c r="O71" s="535">
        <v>2200227.2400000002</v>
      </c>
      <c r="P71" s="535"/>
      <c r="Q71" s="532"/>
      <c r="R71" s="533"/>
      <c r="S71" s="534">
        <f>SUM(S67:S70)</f>
        <v>1705917.9</v>
      </c>
      <c r="T71" s="536">
        <v>51147.5</v>
      </c>
      <c r="U71" s="536">
        <f>SUM(U67:U70)</f>
        <v>149634</v>
      </c>
      <c r="V71" s="535">
        <f t="shared" si="9"/>
        <v>1906699.4</v>
      </c>
      <c r="W71" s="537">
        <f t="shared" si="10"/>
        <v>1906699.4</v>
      </c>
      <c r="X71" s="407"/>
      <c r="Y71" s="533"/>
      <c r="Z71" s="538">
        <f>SUM(Z67:Z70)</f>
        <v>2792715.83</v>
      </c>
      <c r="AA71" s="538">
        <f>SUM(AA67:AA70)</f>
        <v>149634</v>
      </c>
      <c r="AB71" s="538"/>
      <c r="AC71" s="539"/>
      <c r="AD71" s="540"/>
    </row>
    <row r="72" spans="1:30" s="552" customFormat="1">
      <c r="A72" s="541"/>
      <c r="B72" s="542"/>
      <c r="C72" s="543"/>
      <c r="D72" s="543"/>
      <c r="E72" s="544"/>
      <c r="F72" s="544"/>
      <c r="G72" s="544"/>
      <c r="H72" s="545"/>
      <c r="I72" s="546"/>
      <c r="J72" s="547"/>
      <c r="K72" s="548"/>
      <c r="L72" s="548"/>
      <c r="M72" s="549"/>
      <c r="N72" s="549"/>
      <c r="O72" s="549"/>
      <c r="P72" s="549"/>
      <c r="Q72" s="547"/>
      <c r="R72" s="548"/>
      <c r="S72" s="542"/>
      <c r="T72" s="542"/>
      <c r="U72" s="542"/>
      <c r="V72" s="542"/>
      <c r="W72" s="542"/>
      <c r="X72" s="549"/>
      <c r="Y72" s="548"/>
      <c r="Z72" s="547"/>
      <c r="AA72" s="547"/>
      <c r="AB72" s="547"/>
      <c r="AC72" s="550"/>
      <c r="AD72" s="551"/>
    </row>
    <row r="73" spans="1:30" s="552" customFormat="1">
      <c r="A73" s="541"/>
      <c r="B73" s="542" t="s">
        <v>34</v>
      </c>
      <c r="C73" s="543"/>
      <c r="D73" s="543"/>
      <c r="E73" s="544"/>
      <c r="F73" s="544"/>
      <c r="G73" s="544"/>
      <c r="H73" s="545"/>
      <c r="I73" s="546"/>
      <c r="J73" s="547"/>
      <c r="K73" s="548"/>
      <c r="L73" s="548"/>
      <c r="M73" s="549"/>
      <c r="N73" s="549"/>
      <c r="O73" s="549"/>
      <c r="P73" s="549"/>
      <c r="Q73" s="547"/>
      <c r="R73" s="548"/>
      <c r="S73" s="542"/>
      <c r="T73" s="542"/>
      <c r="U73" s="542"/>
      <c r="V73" s="542"/>
      <c r="W73" s="542"/>
      <c r="X73" s="549"/>
      <c r="Y73" s="548"/>
      <c r="Z73" s="547"/>
      <c r="AA73" s="547"/>
      <c r="AB73" s="547"/>
      <c r="AC73" s="550"/>
      <c r="AD73" s="551"/>
    </row>
    <row r="74" spans="1:30">
      <c r="B74" s="425" t="s">
        <v>35</v>
      </c>
      <c r="C74" s="553"/>
      <c r="D74" s="553"/>
      <c r="E74" s="554"/>
      <c r="F74" s="554">
        <f>F76+F54</f>
        <v>721659.57999999984</v>
      </c>
      <c r="G74" s="554">
        <f>G3+G12-G21</f>
        <v>1129220.7400000007</v>
      </c>
      <c r="H74" s="555"/>
      <c r="I74" s="555"/>
      <c r="J74" s="406"/>
      <c r="K74" s="556"/>
      <c r="L74" s="557">
        <f>L16-L21-L71</f>
        <v>3385611.439999999</v>
      </c>
      <c r="M74" s="557">
        <f>M3+M12-M21</f>
        <v>1757591.4899999998</v>
      </c>
      <c r="N74" s="557">
        <f>N3+N12-N21</f>
        <v>2473931.21</v>
      </c>
      <c r="O74" s="425"/>
      <c r="P74" s="425"/>
      <c r="Q74" s="406"/>
      <c r="R74" s="556"/>
      <c r="S74" s="558">
        <f>S76-S75</f>
        <v>1841382.4499999997</v>
      </c>
      <c r="T74" s="558">
        <f>T3+T12-T21</f>
        <v>266464.52000000048</v>
      </c>
      <c r="U74" s="558">
        <f>U3+U12-U21</f>
        <v>388733.36000000034</v>
      </c>
      <c r="V74" s="559"/>
      <c r="W74" s="425"/>
      <c r="X74" s="560"/>
      <c r="Y74" s="556"/>
      <c r="Z74" s="561">
        <f>Z16-Z21</f>
        <v>1165834.1799999997</v>
      </c>
      <c r="AA74" s="561">
        <f>AA76-AA75</f>
        <v>3736765.3799999994</v>
      </c>
      <c r="AB74" s="425"/>
      <c r="AC74" s="562"/>
      <c r="AD74" s="563"/>
    </row>
    <row r="75" spans="1:30">
      <c r="B75" s="563" t="s">
        <v>36</v>
      </c>
      <c r="C75" s="564"/>
      <c r="D75" s="564"/>
      <c r="E75" s="554"/>
      <c r="F75" s="565">
        <v>-122040.32000000001</v>
      </c>
      <c r="G75" s="565">
        <v>-122040.32000000001</v>
      </c>
      <c r="H75" s="566"/>
      <c r="I75" s="566"/>
      <c r="J75" s="420"/>
      <c r="K75" s="567"/>
      <c r="L75" s="568">
        <f>F75+L68</f>
        <v>-765723.3899999999</v>
      </c>
      <c r="M75" s="568">
        <f>L75+M18-M71</f>
        <v>-136648.67999999988</v>
      </c>
      <c r="N75" s="568">
        <f>M75+N18-N69</f>
        <v>177732.44000000018</v>
      </c>
      <c r="O75" s="563"/>
      <c r="P75" s="569"/>
      <c r="R75" s="567"/>
      <c r="S75" s="570">
        <f>N75+S18-S67</f>
        <v>2471814.5400000005</v>
      </c>
      <c r="T75" s="570">
        <f>S75-T68</f>
        <v>2420667.0400000005</v>
      </c>
      <c r="U75" s="570">
        <f>T75-U68</f>
        <v>2271033.0400000005</v>
      </c>
      <c r="V75" s="571"/>
      <c r="W75" s="563"/>
      <c r="Y75" s="567"/>
      <c r="Z75" s="572">
        <f>U75+Z19-Z71</f>
        <v>78317.210000000428</v>
      </c>
      <c r="AA75" s="572">
        <f>Z75-AA68</f>
        <v>-71316.789999999572</v>
      </c>
      <c r="AB75" s="563"/>
      <c r="AC75" s="573"/>
      <c r="AD75" s="563"/>
    </row>
    <row r="76" spans="1:30">
      <c r="B76" s="574" t="s">
        <v>37</v>
      </c>
      <c r="C76" s="575"/>
      <c r="D76" s="575"/>
      <c r="E76" s="576">
        <f>E16-E21</f>
        <v>1242034.3599999999</v>
      </c>
      <c r="F76" s="576">
        <f>F16-F21</f>
        <v>599619.25999999978</v>
      </c>
      <c r="G76" s="576">
        <f>SUM(G74:G75)</f>
        <v>1007180.4200000006</v>
      </c>
      <c r="H76" s="577"/>
      <c r="I76" s="577"/>
      <c r="K76" s="578"/>
      <c r="L76" s="579">
        <f>SUM(L74:L75)</f>
        <v>2619888.0499999989</v>
      </c>
      <c r="M76" s="579">
        <f>M74+M75</f>
        <v>1620942.8099999998</v>
      </c>
      <c r="N76" s="579">
        <v>2651664.38</v>
      </c>
      <c r="O76" s="574"/>
      <c r="P76" s="574"/>
      <c r="R76" s="578"/>
      <c r="S76" s="580">
        <f>N76+S12-S21-S71+S18</f>
        <v>4313196.99</v>
      </c>
      <c r="T76" s="580">
        <f>T74+T75</f>
        <v>2687131.560000001</v>
      </c>
      <c r="U76" s="580">
        <f>U74+U75</f>
        <v>2659766.4000000008</v>
      </c>
      <c r="V76" s="571"/>
      <c r="W76" s="563"/>
      <c r="Y76" s="578"/>
      <c r="Z76" s="581">
        <f>Z75+Z74</f>
        <v>1244151.3900000001</v>
      </c>
      <c r="AA76" s="582">
        <v>3665448.59</v>
      </c>
      <c r="AB76" s="582">
        <f>AB16-AB21</f>
        <v>126038.90000000037</v>
      </c>
      <c r="AC76" s="583"/>
      <c r="AD76" s="574"/>
    </row>
    <row r="77" spans="1:30">
      <c r="B77" s="383"/>
      <c r="C77" s="584"/>
      <c r="D77" s="584"/>
      <c r="E77" s="585"/>
      <c r="F77" s="585"/>
      <c r="G77" s="586"/>
      <c r="H77" s="383"/>
      <c r="I77" s="458"/>
      <c r="L77" s="587"/>
      <c r="M77" s="587"/>
      <c r="R77" s="588"/>
      <c r="S77" s="589"/>
      <c r="T77" s="589"/>
      <c r="U77" s="589"/>
      <c r="V77" s="589"/>
      <c r="AA77" s="590"/>
    </row>
    <row r="78" spans="1:30">
      <c r="B78" s="420"/>
      <c r="C78" s="591"/>
      <c r="D78" s="591"/>
      <c r="E78" s="592"/>
      <c r="F78" s="593"/>
      <c r="G78" s="594"/>
      <c r="H78" s="595"/>
      <c r="I78" s="595"/>
      <c r="K78" s="420"/>
      <c r="L78" s="595"/>
      <c r="M78" s="420"/>
      <c r="N78" s="420"/>
    </row>
    <row r="79" spans="1:30">
      <c r="G79" s="596"/>
    </row>
  </sheetData>
  <mergeCells count="8">
    <mergeCell ref="A34:B34"/>
    <mergeCell ref="A48:B48"/>
    <mergeCell ref="A12:B12"/>
    <mergeCell ref="A13:B13"/>
    <mergeCell ref="A15:B15"/>
    <mergeCell ref="A16:B16"/>
    <mergeCell ref="A19:B19"/>
    <mergeCell ref="A22:B22"/>
  </mergeCells>
  <pageMargins left="0.51181102362204722" right="0.51181102362204722" top="0.55118110236220474" bottom="0.55118110236220474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fakeev_og</dc:creator>
  <cp:lastModifiedBy>aniskina_es</cp:lastModifiedBy>
  <cp:lastPrinted>2015-06-09T12:53:13Z</cp:lastPrinted>
  <dcterms:created xsi:type="dcterms:W3CDTF">2013-04-18T12:45:37Z</dcterms:created>
  <dcterms:modified xsi:type="dcterms:W3CDTF">2015-06-09T12:53:35Z</dcterms:modified>
</cp:coreProperties>
</file>